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4220" windowHeight="9348" activeTab="0"/>
  </bookViews>
  <sheets>
    <sheet name="2012" sheetId="1" r:id="rId1"/>
    <sheet name="Goal targets" sheetId="2" r:id="rId2"/>
  </sheets>
  <definedNames/>
  <calcPr fullCalcOnLoad="1"/>
</workbook>
</file>

<file path=xl/sharedStrings.xml><?xml version="1.0" encoding="utf-8"?>
<sst xmlns="http://schemas.openxmlformats.org/spreadsheetml/2006/main" count="103" uniqueCount="92">
  <si>
    <t>HDFC Equity</t>
  </si>
  <si>
    <t>Canara-Robeco</t>
  </si>
  <si>
    <t>PPF1</t>
  </si>
  <si>
    <t>PPF2</t>
  </si>
  <si>
    <t>SUM</t>
  </si>
  <si>
    <t>Education</t>
  </si>
  <si>
    <t>Retirement</t>
  </si>
  <si>
    <t>Retirment Savings</t>
  </si>
  <si>
    <t>FI-Blue-Chip Fund</t>
  </si>
  <si>
    <t>DSP BlackRock top-100</t>
  </si>
  <si>
    <t>Retirement % Equity</t>
  </si>
  <si>
    <t>Retirement % Debt</t>
  </si>
  <si>
    <t>Target</t>
  </si>
  <si>
    <t>Age</t>
  </si>
  <si>
    <t>Year</t>
  </si>
  <si>
    <t>Wedding</t>
  </si>
  <si>
    <t>Cont.</t>
  </si>
  <si>
    <t>TOTAL</t>
  </si>
  <si>
    <t>% savings</t>
  </si>
  <si>
    <t>Retirement Target</t>
  </si>
  <si>
    <t xml:space="preserve">Salary </t>
  </si>
  <si>
    <t xml:space="preserve"> Expected</t>
  </si>
  <si>
    <t>medicine</t>
  </si>
  <si>
    <t>pre-kg</t>
  </si>
  <si>
    <t>lkg</t>
  </si>
  <si>
    <t>ukg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</si>
  <si>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</si>
  <si>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</si>
  <si>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</si>
  <si>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</si>
  <si>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</si>
  <si>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</si>
  <si>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</si>
  <si>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</si>
  <si>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</si>
  <si>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</si>
  <si>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</si>
  <si>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</si>
  <si>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grad</t>
  </si>
  <si>
    <t>HDFC Balanced Fund</t>
  </si>
  <si>
    <t>Expenses</t>
  </si>
  <si>
    <t>Gross pay</t>
  </si>
  <si>
    <t>Income tax</t>
  </si>
  <si>
    <t>Take Home</t>
  </si>
  <si>
    <t>House-hold Expenses</t>
  </si>
  <si>
    <t>% Savings targetted</t>
  </si>
  <si>
    <t>% Savings achieved</t>
  </si>
  <si>
    <t>% retirement savings of Gross pay</t>
  </si>
  <si>
    <t>% Giggi education of gross pay</t>
  </si>
  <si>
    <t>% Giggi marriage of gross pay</t>
  </si>
  <si>
    <t>Giggi-marriage Target (Jan 2013)</t>
  </si>
  <si>
    <t>Total Cash Flow</t>
  </si>
  <si>
    <t xml:space="preserve"> </t>
  </si>
  <si>
    <t>2012-Oct</t>
  </si>
  <si>
    <t>2012-Nov</t>
  </si>
  <si>
    <t>All figures monthly computed for January of each year</t>
  </si>
  <si>
    <t>Salary</t>
  </si>
  <si>
    <t>anticipated</t>
  </si>
  <si>
    <t>actual</t>
  </si>
  <si>
    <t>Bank balance prior sal credit</t>
  </si>
  <si>
    <t>income source 2</t>
  </si>
  <si>
    <t>income source 3</t>
  </si>
  <si>
    <t>unanticipated expenses</t>
  </si>
  <si>
    <t>Charity</t>
  </si>
  <si>
    <t>Sons</t>
  </si>
  <si>
    <t>education</t>
  </si>
  <si>
    <t>PPF-self</t>
  </si>
  <si>
    <t>PPF-spouse</t>
  </si>
  <si>
    <t>I-Pru Dynamic</t>
  </si>
  <si>
    <t>HDFC-T-200</t>
  </si>
  <si>
    <t>HDFC-Prud</t>
  </si>
  <si>
    <t>marriage</t>
  </si>
  <si>
    <t>(UTI div-yld)</t>
  </si>
  <si>
    <t>Sons education savings</t>
  </si>
  <si>
    <t>%  Equity-approx</t>
  </si>
  <si>
    <t>% Debt-approx</t>
  </si>
  <si>
    <t>New pension scheme empoyer</t>
  </si>
  <si>
    <t>New pension scheme empoyee</t>
  </si>
  <si>
    <t xml:space="preserve">numbers in </t>
  </si>
  <si>
    <t>red denote</t>
  </si>
  <si>
    <t>SIPs</t>
  </si>
  <si>
    <t>others are</t>
  </si>
  <si>
    <t xml:space="preserve">done </t>
  </si>
  <si>
    <t>manually</t>
  </si>
  <si>
    <t>Spare amount (if positive!)</t>
  </si>
  <si>
    <t>What is a good month financially?</t>
  </si>
  <si>
    <t>If the bank balance prior salary credit in Nov is equal to</t>
  </si>
  <si>
    <t>spare amount in Oct!</t>
  </si>
  <si>
    <t>Analysis</t>
  </si>
  <si>
    <t>build</t>
  </si>
  <si>
    <t>corpus</t>
  </si>
  <si>
    <t>travel</t>
  </si>
</sst>
</file>

<file path=xl/styles.xml><?xml version="1.0" encoding="utf-8"?>
<styleSheet xmlns="http://schemas.openxmlformats.org/spreadsheetml/2006/main">
  <numFmts count="3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* #,##0_);_(* \(#,##0\);_(* &quot;-&quot;_);_(@_)"/>
    <numFmt numFmtId="170" formatCode="_(&quot;Rs.&quot;* #,##0.00_);_(&quot;Rs.&quot;* \(#,##0.00\);_(&quot;Rs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;[Red]0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E+00"/>
    <numFmt numFmtId="186" formatCode="0.0%"/>
    <numFmt numFmtId="187" formatCode="0.00000000000%"/>
    <numFmt numFmtId="188" formatCode="0.00000"/>
    <numFmt numFmtId="189" formatCode="0.000"/>
    <numFmt numFmtId="190" formatCode="#,##0.000"/>
    <numFmt numFmtId="191" formatCode="0.00000E+00"/>
  </numFmts>
  <fonts count="32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Frutiger Linotype"/>
      <family val="2"/>
    </font>
    <font>
      <sz val="8"/>
      <name val="Frutiger Linotype"/>
      <family val="2"/>
    </font>
    <font>
      <sz val="8"/>
      <color indexed="8"/>
      <name val="Frutiger Linotyp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Frutiger Linotype"/>
      <family val="2"/>
    </font>
    <font>
      <b/>
      <sz val="12"/>
      <name val="Frutiger Linotype"/>
      <family val="2"/>
    </font>
    <font>
      <sz val="12"/>
      <color indexed="8"/>
      <name val="Frutiger Linotype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0" xfId="57" applyNumberFormat="1" applyFont="1" applyFill="1" applyBorder="1" applyAlignment="1">
      <alignment horizontal="center"/>
      <protection/>
    </xf>
    <xf numFmtId="0" fontId="26" fillId="4" borderId="10" xfId="57" applyNumberFormat="1" applyFont="1" applyFill="1" applyBorder="1" applyAlignment="1">
      <alignment horizontal="center"/>
      <protection/>
    </xf>
    <xf numFmtId="0" fontId="26" fillId="0" borderId="10" xfId="57" applyNumberFormat="1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6" fillId="5" borderId="10" xfId="57" applyNumberFormat="1" applyFont="1" applyFill="1" applyBorder="1" applyAlignment="1">
      <alignment horizontal="center"/>
      <protection/>
    </xf>
    <xf numFmtId="0" fontId="25" fillId="4" borderId="0" xfId="0" applyFont="1" applyFill="1" applyAlignment="1">
      <alignment/>
    </xf>
    <xf numFmtId="0" fontId="25" fillId="4" borderId="10" xfId="0" applyFont="1" applyFill="1" applyBorder="1" applyAlignment="1">
      <alignment/>
    </xf>
    <xf numFmtId="0" fontId="26" fillId="22" borderId="10" xfId="57" applyNumberFormat="1" applyFont="1" applyFill="1" applyBorder="1" applyAlignment="1">
      <alignment horizontal="center"/>
      <protection/>
    </xf>
    <xf numFmtId="0" fontId="25" fillId="4" borderId="10" xfId="57" applyNumberFormat="1" applyFont="1" applyFill="1" applyBorder="1" applyAlignment="1">
      <alignment horizontal="center"/>
      <protection/>
    </xf>
    <xf numFmtId="17" fontId="25" fillId="4" borderId="10" xfId="57" applyNumberFormat="1" applyFont="1" applyFill="1" applyBorder="1" applyAlignment="1">
      <alignment horizontal="center"/>
      <protection/>
    </xf>
    <xf numFmtId="1" fontId="25" fillId="4" borderId="10" xfId="57" applyNumberFormat="1" applyFont="1" applyFill="1" applyBorder="1" applyAlignment="1">
      <alignment horizontal="center"/>
      <protection/>
    </xf>
    <xf numFmtId="1" fontId="25" fillId="5" borderId="10" xfId="57" applyNumberFormat="1" applyFont="1" applyFill="1" applyBorder="1" applyAlignment="1">
      <alignment horizontal="center"/>
      <protection/>
    </xf>
    <xf numFmtId="1" fontId="25" fillId="22" borderId="10" xfId="57" applyNumberFormat="1" applyFont="1" applyFill="1" applyBorder="1" applyAlignment="1">
      <alignment horizontal="center"/>
      <protection/>
    </xf>
    <xf numFmtId="1" fontId="25" fillId="10" borderId="10" xfId="57" applyNumberFormat="1" applyFont="1" applyFill="1" applyBorder="1" applyAlignment="1">
      <alignment horizontal="center"/>
      <protection/>
    </xf>
    <xf numFmtId="1" fontId="27" fillId="2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25" fillId="24" borderId="10" xfId="57" applyNumberFormat="1" applyFont="1" applyFill="1" applyBorder="1" applyAlignment="1">
      <alignment horizontal="center"/>
      <protection/>
    </xf>
    <xf numFmtId="0" fontId="25" fillId="20" borderId="0" xfId="0" applyFont="1" applyFill="1" applyAlignment="1">
      <alignment/>
    </xf>
    <xf numFmtId="1" fontId="25" fillId="4" borderId="10" xfId="0" applyNumberFormat="1" applyFont="1" applyFill="1" applyBorder="1" applyAlignment="1">
      <alignment/>
    </xf>
    <xf numFmtId="1" fontId="25" fillId="22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16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8" fillId="5" borderId="10" xfId="0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10" fontId="28" fillId="5" borderId="10" xfId="0" applyNumberFormat="1" applyFont="1" applyFill="1" applyBorder="1" applyAlignment="1">
      <alignment horizontal="center"/>
    </xf>
    <xf numFmtId="10" fontId="28" fillId="11" borderId="10" xfId="0" applyNumberFormat="1" applyFont="1" applyFill="1" applyBorder="1" applyAlignment="1">
      <alignment horizontal="center"/>
    </xf>
    <xf numFmtId="10" fontId="28" fillId="8" borderId="10" xfId="0" applyNumberFormat="1" applyFont="1" applyFill="1" applyBorder="1" applyAlignment="1">
      <alignment horizontal="center"/>
    </xf>
    <xf numFmtId="1" fontId="28" fillId="3" borderId="10" xfId="0" applyNumberFormat="1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8" borderId="10" xfId="0" applyNumberFormat="1" applyFont="1" applyFill="1" applyBorder="1" applyAlignment="1">
      <alignment horizontal="center"/>
    </xf>
    <xf numFmtId="1" fontId="30" fillId="11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1" fontId="28" fillId="4" borderId="10" xfId="0" applyNumberFormat="1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1" fontId="28" fillId="5" borderId="10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1" fontId="28" fillId="25" borderId="10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6" fontId="2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26" borderId="10" xfId="0" applyFont="1" applyFill="1" applyBorder="1" applyAlignment="1">
      <alignment/>
    </xf>
    <xf numFmtId="1" fontId="28" fillId="26" borderId="10" xfId="0" applyNumberFormat="1" applyFont="1" applyFill="1" applyBorder="1" applyAlignment="1">
      <alignment horizontal="center"/>
    </xf>
    <xf numFmtId="1" fontId="30" fillId="26" borderId="10" xfId="0" applyNumberFormat="1" applyFont="1" applyFill="1" applyBorder="1" applyAlignment="1">
      <alignment horizontal="center"/>
    </xf>
    <xf numFmtId="0" fontId="31" fillId="26" borderId="10" xfId="0" applyFont="1" applyFill="1" applyBorder="1" applyAlignment="1">
      <alignment/>
    </xf>
    <xf numFmtId="0" fontId="28" fillId="26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27" borderId="10" xfId="0" applyFont="1" applyFill="1" applyBorder="1" applyAlignment="1">
      <alignment/>
    </xf>
    <xf numFmtId="1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/>
    </xf>
    <xf numFmtId="1" fontId="28" fillId="27" borderId="10" xfId="0" applyNumberFormat="1" applyFont="1" applyFill="1" applyBorder="1" applyAlignment="1">
      <alignment horizontal="center"/>
    </xf>
    <xf numFmtId="0" fontId="28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28" fillId="28" borderId="10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2" fillId="28" borderId="10" xfId="0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990033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9.75" customHeight="1"/>
  <cols>
    <col min="1" max="1" width="9.140625" style="27" customWidth="1"/>
    <col min="2" max="2" width="22.7109375" style="27" customWidth="1"/>
    <col min="3" max="3" width="9.140625" style="37" customWidth="1"/>
    <col min="4" max="4" width="9.140625" style="27" customWidth="1"/>
    <col min="5" max="5" width="9.140625" style="37" customWidth="1"/>
    <col min="6" max="6" width="7.00390625" style="27" customWidth="1"/>
    <col min="7" max="16384" width="9.140625" style="27" customWidth="1"/>
  </cols>
  <sheetData>
    <row r="1" spans="1:7" ht="9.75" customHeight="1">
      <c r="A1" s="40"/>
      <c r="B1" s="40"/>
      <c r="C1" s="60" t="s">
        <v>53</v>
      </c>
      <c r="D1" s="43" t="s">
        <v>54</v>
      </c>
      <c r="E1" s="41"/>
      <c r="G1" s="77" t="s">
        <v>85</v>
      </c>
    </row>
    <row r="2" spans="1:7" s="30" customFormat="1" ht="9.75" customHeight="1">
      <c r="A2" s="34"/>
      <c r="B2" s="40" t="s">
        <v>59</v>
      </c>
      <c r="C2" s="55">
        <v>2000</v>
      </c>
      <c r="D2" s="42"/>
      <c r="E2" s="42"/>
      <c r="G2" s="30" t="s">
        <v>86</v>
      </c>
    </row>
    <row r="3" spans="1:7" ht="9.75" customHeight="1">
      <c r="A3" s="40"/>
      <c r="B3" s="40" t="s">
        <v>41</v>
      </c>
      <c r="C3" s="43">
        <v>104934</v>
      </c>
      <c r="D3" s="43"/>
      <c r="E3" s="41"/>
      <c r="G3" s="27" t="s">
        <v>87</v>
      </c>
    </row>
    <row r="4" spans="1:7" ht="9.75" customHeight="1">
      <c r="A4" s="40"/>
      <c r="B4" s="40" t="s">
        <v>42</v>
      </c>
      <c r="C4" s="43">
        <v>14314</v>
      </c>
      <c r="D4" s="43"/>
      <c r="E4" s="41"/>
      <c r="G4" s="61"/>
    </row>
    <row r="5" spans="1:5" ht="9.75" customHeight="1">
      <c r="A5" s="40"/>
      <c r="B5" s="40" t="s">
        <v>43</v>
      </c>
      <c r="C5" s="43">
        <v>80000</v>
      </c>
      <c r="D5" s="43"/>
      <c r="E5" s="43"/>
    </row>
    <row r="6" spans="1:5" ht="9.75" customHeight="1">
      <c r="A6" s="40"/>
      <c r="B6" s="36" t="s">
        <v>60</v>
      </c>
      <c r="C6" s="51">
        <v>8145</v>
      </c>
      <c r="D6" s="51"/>
      <c r="E6" s="51"/>
    </row>
    <row r="7" spans="1:5" s="31" customFormat="1" ht="9.75" customHeight="1">
      <c r="A7" s="40"/>
      <c r="B7" s="36" t="s">
        <v>61</v>
      </c>
      <c r="C7" s="47">
        <f>14882-226</f>
        <v>14656</v>
      </c>
      <c r="D7" s="47"/>
      <c r="E7" s="47"/>
    </row>
    <row r="8" spans="1:5" ht="9.75" customHeight="1">
      <c r="A8" s="40"/>
      <c r="B8" s="36" t="s">
        <v>51</v>
      </c>
      <c r="C8" s="51">
        <f>C5+C6+C7</f>
        <v>102801</v>
      </c>
      <c r="D8" s="51"/>
      <c r="E8" s="51"/>
    </row>
    <row r="9" spans="1:5" s="30" customFormat="1" ht="9.75" customHeight="1">
      <c r="A9" s="34"/>
      <c r="B9" s="32" t="s">
        <v>44</v>
      </c>
      <c r="C9" s="52">
        <v>30000</v>
      </c>
      <c r="D9" s="52"/>
      <c r="E9" s="52"/>
    </row>
    <row r="10" spans="1:5" ht="9.75" customHeight="1">
      <c r="A10" s="40"/>
      <c r="B10" s="32" t="s">
        <v>62</v>
      </c>
      <c r="C10" s="57">
        <v>3000</v>
      </c>
      <c r="D10" s="57"/>
      <c r="E10" s="52"/>
    </row>
    <row r="11" spans="1:5" ht="9.75" customHeight="1">
      <c r="A11" s="34"/>
      <c r="B11" s="29" t="s">
        <v>63</v>
      </c>
      <c r="C11" s="53">
        <v>1000</v>
      </c>
      <c r="D11" s="53"/>
      <c r="E11" s="53"/>
    </row>
    <row r="12" spans="1:5" s="30" customFormat="1" ht="9.75" customHeight="1">
      <c r="A12" s="82" t="s">
        <v>6</v>
      </c>
      <c r="B12" s="72" t="s">
        <v>76</v>
      </c>
      <c r="C12" s="73">
        <v>8369</v>
      </c>
      <c r="D12" s="73"/>
      <c r="E12" s="83"/>
    </row>
    <row r="13" spans="1:5" ht="9.75" customHeight="1">
      <c r="A13" s="72"/>
      <c r="B13" s="72" t="s">
        <v>77</v>
      </c>
      <c r="C13" s="73">
        <v>8369</v>
      </c>
      <c r="D13" s="73"/>
      <c r="E13" s="83"/>
    </row>
    <row r="14" spans="1:5" ht="9.75" customHeight="1">
      <c r="A14" s="72" t="s">
        <v>78</v>
      </c>
      <c r="B14" s="72" t="s">
        <v>0</v>
      </c>
      <c r="C14" s="74">
        <v>6000</v>
      </c>
      <c r="D14" s="74"/>
      <c r="E14" s="74"/>
    </row>
    <row r="15" spans="1:5" ht="9.75" customHeight="1">
      <c r="A15" s="72" t="s">
        <v>79</v>
      </c>
      <c r="B15" s="72" t="s">
        <v>8</v>
      </c>
      <c r="C15" s="74">
        <v>4000</v>
      </c>
      <c r="D15" s="74"/>
      <c r="E15" s="74"/>
    </row>
    <row r="16" spans="1:5" ht="9.75" customHeight="1">
      <c r="A16" s="72" t="s">
        <v>80</v>
      </c>
      <c r="B16" s="72" t="s">
        <v>1</v>
      </c>
      <c r="C16" s="74">
        <v>2500</v>
      </c>
      <c r="D16" s="74"/>
      <c r="E16" s="74"/>
    </row>
    <row r="17" spans="1:5" ht="9.75">
      <c r="A17" s="72" t="s">
        <v>81</v>
      </c>
      <c r="B17" s="75" t="s">
        <v>9</v>
      </c>
      <c r="C17" s="76">
        <v>6000</v>
      </c>
      <c r="D17" s="74"/>
      <c r="E17" s="74"/>
    </row>
    <row r="18" spans="1:5" ht="9.75">
      <c r="A18" s="72" t="s">
        <v>82</v>
      </c>
      <c r="B18" s="75" t="s">
        <v>39</v>
      </c>
      <c r="C18" s="76">
        <v>9000</v>
      </c>
      <c r="D18" s="74"/>
      <c r="E18" s="74"/>
    </row>
    <row r="19" spans="1:5" ht="9.75">
      <c r="A19" s="72" t="s">
        <v>83</v>
      </c>
      <c r="B19" s="72" t="s">
        <v>66</v>
      </c>
      <c r="C19" s="76">
        <v>500</v>
      </c>
      <c r="D19" s="76"/>
      <c r="E19" s="76"/>
    </row>
    <row r="20" spans="1:5" ht="9.75">
      <c r="A20" s="72"/>
      <c r="B20" s="72" t="s">
        <v>67</v>
      </c>
      <c r="C20" s="76">
        <v>500</v>
      </c>
      <c r="D20" s="76"/>
      <c r="E20" s="76"/>
    </row>
    <row r="21" spans="1:5" ht="9.75" customHeight="1">
      <c r="A21" s="60" t="s">
        <v>64</v>
      </c>
      <c r="B21" s="33" t="s">
        <v>2</v>
      </c>
      <c r="C21" s="39">
        <v>3000</v>
      </c>
      <c r="D21" s="39"/>
      <c r="E21" s="39"/>
    </row>
    <row r="22" spans="1:5" s="30" customFormat="1" ht="9.75" customHeight="1">
      <c r="A22" s="60" t="s">
        <v>65</v>
      </c>
      <c r="B22" s="33" t="s">
        <v>3</v>
      </c>
      <c r="C22" s="39">
        <v>1000</v>
      </c>
      <c r="D22" s="39"/>
      <c r="E22" s="39"/>
    </row>
    <row r="23" spans="1:5" s="30" customFormat="1" ht="9.75" customHeight="1">
      <c r="A23" s="40"/>
      <c r="B23" s="59" t="s">
        <v>68</v>
      </c>
      <c r="C23" s="54">
        <v>2500</v>
      </c>
      <c r="D23" s="54"/>
      <c r="E23" s="54"/>
    </row>
    <row r="24" spans="1:5" s="30" customFormat="1" ht="9.75" customHeight="1">
      <c r="A24" s="34"/>
      <c r="B24" s="35" t="s">
        <v>69</v>
      </c>
      <c r="C24" s="54">
        <v>6000</v>
      </c>
      <c r="D24" s="54"/>
      <c r="E24" s="54"/>
    </row>
    <row r="25" spans="1:5" s="30" customFormat="1" ht="9.75" customHeight="1">
      <c r="A25" s="34"/>
      <c r="B25" s="35" t="s">
        <v>70</v>
      </c>
      <c r="C25" s="54">
        <v>4000</v>
      </c>
      <c r="D25" s="54"/>
      <c r="E25" s="54"/>
    </row>
    <row r="26" spans="1:5" s="30" customFormat="1" ht="9.75" customHeight="1">
      <c r="A26" s="34"/>
      <c r="B26" s="35" t="s">
        <v>70</v>
      </c>
      <c r="C26" s="39">
        <v>2000</v>
      </c>
      <c r="D26" s="39"/>
      <c r="E26" s="39"/>
    </row>
    <row r="27" spans="1:5" s="30" customFormat="1" ht="9.75" customHeight="1">
      <c r="A27" s="84" t="s">
        <v>71</v>
      </c>
      <c r="B27" s="85" t="s">
        <v>72</v>
      </c>
      <c r="C27" s="86">
        <v>2000</v>
      </c>
      <c r="D27" s="85"/>
      <c r="E27" s="86"/>
    </row>
    <row r="28" spans="1:5" ht="9.75" customHeight="1">
      <c r="A28" s="80"/>
      <c r="B28" s="78" t="s">
        <v>4</v>
      </c>
      <c r="C28" s="79">
        <f>SUM(C9:C27)</f>
        <v>99738</v>
      </c>
      <c r="D28" s="79"/>
      <c r="E28" s="79"/>
    </row>
    <row r="29" spans="1:5" ht="9.75" customHeight="1">
      <c r="A29" s="80"/>
      <c r="B29" s="80" t="s">
        <v>84</v>
      </c>
      <c r="C29" s="81">
        <f>C8-C28</f>
        <v>3063</v>
      </c>
      <c r="D29" s="81"/>
      <c r="E29" s="81"/>
    </row>
    <row r="30" spans="1:5" ht="9.75" customHeight="1">
      <c r="A30" s="88"/>
      <c r="B30" s="88" t="s">
        <v>88</v>
      </c>
      <c r="C30" s="62"/>
      <c r="D30" s="62"/>
      <c r="E30" s="62"/>
    </row>
    <row r="31" spans="1:5" ht="9.75" customHeight="1">
      <c r="A31" s="40"/>
      <c r="B31" s="28" t="s">
        <v>7</v>
      </c>
      <c r="C31" s="58">
        <f>C12+C13+C14+C15+C16+C17+C18+C19+C20</f>
        <v>45238</v>
      </c>
      <c r="D31" s="58"/>
      <c r="E31" s="41"/>
    </row>
    <row r="32" spans="1:5" ht="9.75" customHeight="1">
      <c r="A32" s="40"/>
      <c r="B32" s="28" t="s">
        <v>19</v>
      </c>
      <c r="C32" s="38">
        <v>40450</v>
      </c>
      <c r="D32" s="38"/>
      <c r="E32" s="41"/>
    </row>
    <row r="33" spans="1:5" ht="9.75" customHeight="1">
      <c r="A33" s="40"/>
      <c r="B33" s="28" t="s">
        <v>10</v>
      </c>
      <c r="C33" s="48">
        <f>(0.15*C12+0.15*C13+C14+C15+C16+C17+0.6*C18)/C31</f>
        <v>0.5838167027720058</v>
      </c>
      <c r="D33" s="48"/>
      <c r="E33" s="41"/>
    </row>
    <row r="34" spans="1:5" ht="9.75" customHeight="1">
      <c r="A34" s="40"/>
      <c r="B34" s="28" t="s">
        <v>11</v>
      </c>
      <c r="C34" s="48">
        <f>(0.85*C12+0.85*C13+0.4*C18+C19+C20)/C31</f>
        <v>0.41618329722799413</v>
      </c>
      <c r="D34" s="48"/>
      <c r="E34" s="41"/>
    </row>
    <row r="35" spans="1:5" ht="9.75" customHeight="1">
      <c r="A35" s="40"/>
      <c r="B35" s="33" t="s">
        <v>73</v>
      </c>
      <c r="C35" s="39">
        <f>C21+C22+C23+C24+C25+C26</f>
        <v>18500</v>
      </c>
      <c r="D35" s="39"/>
      <c r="E35" s="41"/>
    </row>
    <row r="36" spans="1:5" ht="9.75" customHeight="1">
      <c r="A36" s="40"/>
      <c r="B36" s="33" t="s">
        <v>12</v>
      </c>
      <c r="C36" s="39">
        <v>18150</v>
      </c>
      <c r="D36" s="39"/>
      <c r="E36" s="41"/>
    </row>
    <row r="37" spans="1:5" ht="9.75" customHeight="1">
      <c r="A37" s="40"/>
      <c r="B37" s="33" t="s">
        <v>74</v>
      </c>
      <c r="C37" s="49">
        <f>(0.8*C23+C24+0.4*C25)/C35</f>
        <v>0.518918918918919</v>
      </c>
      <c r="D37" s="49"/>
      <c r="E37" s="41"/>
    </row>
    <row r="38" spans="1:5" ht="9.75" customHeight="1">
      <c r="A38" s="40"/>
      <c r="B38" s="33" t="s">
        <v>75</v>
      </c>
      <c r="C38" s="49">
        <f>(C21+C22+0.2*C23+0.6*C25)/C35</f>
        <v>0.372972972972973</v>
      </c>
      <c r="D38" s="49"/>
      <c r="E38" s="41"/>
    </row>
    <row r="39" spans="1:5" ht="9.75" customHeight="1">
      <c r="A39" s="85"/>
      <c r="B39" s="85" t="s">
        <v>50</v>
      </c>
      <c r="C39" s="87"/>
      <c r="D39" s="87"/>
      <c r="E39" s="86"/>
    </row>
    <row r="40" spans="1:5" ht="9.75" customHeight="1">
      <c r="A40" s="40"/>
      <c r="B40" s="29" t="s">
        <v>45</v>
      </c>
      <c r="C40" s="50">
        <f>(C32+C36+C39)/(C8)</f>
        <v>0.5700333654341884</v>
      </c>
      <c r="D40" s="50"/>
      <c r="E40" s="41"/>
    </row>
    <row r="41" spans="1:5" ht="9.75" customHeight="1">
      <c r="A41" s="40"/>
      <c r="B41" s="29" t="s">
        <v>46</v>
      </c>
      <c r="C41" s="50">
        <f>(C31+C35+C27)/(C8)</f>
        <v>0.6394684876606259</v>
      </c>
      <c r="D41" s="50"/>
      <c r="E41" s="41"/>
    </row>
    <row r="42" spans="1:5" ht="9.75" customHeight="1">
      <c r="A42" s="40"/>
      <c r="B42" s="29" t="s">
        <v>47</v>
      </c>
      <c r="C42" s="50">
        <f>C31/(C8)</f>
        <v>0.4400540850769934</v>
      </c>
      <c r="D42" s="50"/>
      <c r="E42" s="41"/>
    </row>
    <row r="43" spans="1:5" ht="9.75" customHeight="1">
      <c r="A43" s="40"/>
      <c r="B43" s="29" t="s">
        <v>48</v>
      </c>
      <c r="C43" s="50">
        <f>C35/(C8)</f>
        <v>0.1799593389169366</v>
      </c>
      <c r="D43" s="50"/>
      <c r="E43" s="41"/>
    </row>
    <row r="44" spans="1:5" ht="9.75" customHeight="1">
      <c r="A44" s="40"/>
      <c r="B44" s="29" t="s">
        <v>49</v>
      </c>
      <c r="C44" s="50">
        <f>C27/(C8)</f>
        <v>0.01945506366669585</v>
      </c>
      <c r="D44" s="50"/>
      <c r="E44" s="41"/>
    </row>
    <row r="45" spans="1:5" s="30" customFormat="1" ht="9.75" customHeight="1">
      <c r="A45" s="34"/>
      <c r="B45" s="40"/>
      <c r="C45" s="56"/>
      <c r="D45" s="56"/>
      <c r="E45" s="44"/>
    </row>
    <row r="46" spans="1:7" s="30" customFormat="1" ht="9.75" customHeight="1">
      <c r="A46" s="31"/>
      <c r="B46" s="31"/>
      <c r="C46" s="64"/>
      <c r="D46" s="64"/>
      <c r="E46" s="45"/>
      <c r="F46" s="31"/>
      <c r="G46" s="31"/>
    </row>
    <row r="47" spans="1:7" s="30" customFormat="1" ht="9.75" customHeight="1">
      <c r="A47" s="31"/>
      <c r="B47" s="31"/>
      <c r="C47" s="64"/>
      <c r="D47" s="64"/>
      <c r="E47" s="45"/>
      <c r="F47" s="31"/>
      <c r="G47" s="31"/>
    </row>
    <row r="48" spans="1:7" ht="9.75" customHeight="1">
      <c r="A48" s="65"/>
      <c r="B48" s="65"/>
      <c r="C48" s="66"/>
      <c r="D48" s="65"/>
      <c r="E48" s="66"/>
      <c r="F48" s="65"/>
      <c r="G48" s="65"/>
    </row>
    <row r="49" spans="1:7" ht="9.75" customHeight="1">
      <c r="A49" s="65"/>
      <c r="B49" s="65"/>
      <c r="C49" s="66"/>
      <c r="D49" s="65"/>
      <c r="E49" s="66"/>
      <c r="F49" s="65"/>
      <c r="G49" s="65"/>
    </row>
    <row r="50" spans="1:7" ht="9.75" customHeight="1">
      <c r="A50" s="65"/>
      <c r="B50" s="65"/>
      <c r="C50" s="64"/>
      <c r="D50" s="65"/>
      <c r="E50" s="66"/>
      <c r="F50" s="65"/>
      <c r="G50" s="65"/>
    </row>
    <row r="51" spans="1:7" ht="9.75" customHeight="1">
      <c r="A51" s="65"/>
      <c r="B51" s="65"/>
      <c r="C51" s="67"/>
      <c r="D51" s="65"/>
      <c r="E51" s="66"/>
      <c r="F51" s="65"/>
      <c r="G51" s="65"/>
    </row>
    <row r="52" spans="3:5" s="31" customFormat="1" ht="9.75" customHeight="1">
      <c r="C52" s="45"/>
      <c r="E52" s="45"/>
    </row>
    <row r="53" spans="1:7" ht="9.75">
      <c r="A53" s="65"/>
      <c r="B53" s="65"/>
      <c r="C53" s="68"/>
      <c r="D53" s="69"/>
      <c r="E53" s="70"/>
      <c r="F53" s="65"/>
      <c r="G53" s="65"/>
    </row>
    <row r="54" spans="1:7" ht="9.75">
      <c r="A54" s="65"/>
      <c r="B54" s="65"/>
      <c r="C54" s="71"/>
      <c r="D54" s="69"/>
      <c r="E54" s="70"/>
      <c r="F54" s="65"/>
      <c r="G54" s="65"/>
    </row>
    <row r="55" spans="1:7" ht="9.75">
      <c r="A55" s="65"/>
      <c r="B55" s="65"/>
      <c r="C55" s="70"/>
      <c r="D55" s="69"/>
      <c r="E55" s="70"/>
      <c r="F55" s="65"/>
      <c r="G55" s="65"/>
    </row>
    <row r="56" spans="1:7" ht="9.75">
      <c r="A56" s="65"/>
      <c r="B56" s="65"/>
      <c r="C56" s="46"/>
      <c r="D56" s="1"/>
      <c r="E56" s="46"/>
      <c r="F56" s="65"/>
      <c r="G56" s="65"/>
    </row>
    <row r="57" spans="1:7" ht="9.75">
      <c r="A57" s="65"/>
      <c r="B57" s="65"/>
      <c r="C57" s="46"/>
      <c r="D57" s="1"/>
      <c r="E57" s="46"/>
      <c r="F57" s="65"/>
      <c r="G57" s="65"/>
    </row>
    <row r="58" spans="1:7" ht="9.75">
      <c r="A58" s="65"/>
      <c r="B58" s="65"/>
      <c r="C58" s="46"/>
      <c r="D58" s="1"/>
      <c r="E58" s="46"/>
      <c r="F58" s="65"/>
      <c r="G58" s="65"/>
    </row>
    <row r="59" spans="1:7" ht="9.75">
      <c r="A59" s="65"/>
      <c r="B59" s="65"/>
      <c r="C59" s="46"/>
      <c r="D59" s="1"/>
      <c r="E59" s="46"/>
      <c r="F59" s="65"/>
      <c r="G59" s="65"/>
    </row>
    <row r="60" spans="1:7" ht="9.75">
      <c r="A60" s="65"/>
      <c r="B60" s="65" t="s">
        <v>52</v>
      </c>
      <c r="C60" s="46"/>
      <c r="D60" s="1"/>
      <c r="E60" s="46"/>
      <c r="F60" s="65"/>
      <c r="G60" s="65"/>
    </row>
    <row r="61" spans="1:7" ht="9.75">
      <c r="A61" s="65"/>
      <c r="B61" s="65"/>
      <c r="C61" s="46"/>
      <c r="D61" s="1"/>
      <c r="E61" s="46"/>
      <c r="F61" s="65"/>
      <c r="G61" s="65"/>
    </row>
    <row r="62" spans="1:7" ht="9.75">
      <c r="A62" s="65"/>
      <c r="B62" s="65"/>
      <c r="C62" s="46"/>
      <c r="D62" s="1"/>
      <c r="E62" s="46"/>
      <c r="F62" s="65"/>
      <c r="G62" s="65"/>
    </row>
    <row r="63" spans="1:7" ht="9.75">
      <c r="A63" s="65"/>
      <c r="B63" s="65"/>
      <c r="C63" s="46"/>
      <c r="D63" s="1"/>
      <c r="E63" s="46"/>
      <c r="F63" s="65"/>
      <c r="G63" s="65"/>
    </row>
    <row r="64" spans="1:7" ht="9.75">
      <c r="A64" s="65"/>
      <c r="B64" s="65"/>
      <c r="C64" s="46"/>
      <c r="D64" s="1"/>
      <c r="E64" s="46"/>
      <c r="F64" s="65"/>
      <c r="G64" s="65"/>
    </row>
    <row r="65" spans="1:7" ht="9.75">
      <c r="A65" s="65"/>
      <c r="B65" s="65"/>
      <c r="C65" s="46"/>
      <c r="D65" s="1"/>
      <c r="E65" s="46"/>
      <c r="F65" s="65"/>
      <c r="G65" s="65"/>
    </row>
    <row r="66" spans="1:7" ht="9.75">
      <c r="A66" s="65"/>
      <c r="B66" s="65"/>
      <c r="C66" s="46"/>
      <c r="D66" s="1"/>
      <c r="E66" s="46"/>
      <c r="F66" s="65"/>
      <c r="G66" s="65"/>
    </row>
    <row r="67" spans="1:7" ht="9.75">
      <c r="A67" s="65"/>
      <c r="B67" s="65"/>
      <c r="C67" s="46"/>
      <c r="D67" s="1"/>
      <c r="E67" s="46"/>
      <c r="F67" s="65"/>
      <c r="G67" s="65"/>
    </row>
    <row r="68" spans="1:7" ht="9.75">
      <c r="A68" s="65"/>
      <c r="B68" s="65"/>
      <c r="C68" s="46"/>
      <c r="D68" s="1"/>
      <c r="E68" s="46"/>
      <c r="F68" s="65"/>
      <c r="G68" s="65"/>
    </row>
    <row r="69" spans="1:7" ht="9.75">
      <c r="A69" s="65"/>
      <c r="B69" s="65"/>
      <c r="C69" s="46"/>
      <c r="D69" s="1"/>
      <c r="E69" s="46"/>
      <c r="F69" s="65"/>
      <c r="G69" s="65"/>
    </row>
    <row r="70" spans="1:7" ht="9.75">
      <c r="A70" s="65"/>
      <c r="B70" s="65"/>
      <c r="C70" s="46"/>
      <c r="D70" s="1"/>
      <c r="E70" s="46"/>
      <c r="F70" s="65"/>
      <c r="G70" s="65"/>
    </row>
    <row r="71" spans="1:7" ht="9.75">
      <c r="A71" s="65"/>
      <c r="B71" s="65"/>
      <c r="C71" s="46"/>
      <c r="D71" s="1"/>
      <c r="E71" s="46"/>
      <c r="F71" s="65"/>
      <c r="G71" s="65"/>
    </row>
    <row r="72" spans="1:7" ht="9.75">
      <c r="A72" s="65"/>
      <c r="B72" s="65"/>
      <c r="C72" s="46"/>
      <c r="D72" s="1"/>
      <c r="E72" s="46"/>
      <c r="F72" s="65"/>
      <c r="G72" s="65"/>
    </row>
    <row r="73" spans="1:7" ht="9.75">
      <c r="A73" s="65"/>
      <c r="B73" s="65"/>
      <c r="C73" s="46"/>
      <c r="D73" s="1"/>
      <c r="E73" s="46"/>
      <c r="F73" s="65"/>
      <c r="G73" s="65"/>
    </row>
    <row r="74" spans="1:7" ht="9.75">
      <c r="A74" s="65"/>
      <c r="B74" s="65"/>
      <c r="C74" s="46"/>
      <c r="D74" s="1"/>
      <c r="E74" s="46"/>
      <c r="F74" s="65"/>
      <c r="G74" s="65"/>
    </row>
    <row r="75" spans="1:7" ht="9.75">
      <c r="A75" s="65"/>
      <c r="B75" s="65"/>
      <c r="C75" s="46"/>
      <c r="D75" s="1"/>
      <c r="E75" s="46"/>
      <c r="F75" s="65"/>
      <c r="G75" s="65"/>
    </row>
    <row r="76" spans="1:7" ht="9.75">
      <c r="A76" s="65"/>
      <c r="B76" s="65"/>
      <c r="C76" s="46"/>
      <c r="D76" s="1"/>
      <c r="E76" s="46"/>
      <c r="F76" s="65"/>
      <c r="G76" s="65"/>
    </row>
    <row r="77" spans="1:7" ht="9.75">
      <c r="A77" s="65"/>
      <c r="B77" s="65"/>
      <c r="C77" s="46"/>
      <c r="D77" s="1"/>
      <c r="E77" s="46"/>
      <c r="F77" s="65"/>
      <c r="G77" s="65"/>
    </row>
    <row r="78" spans="1:7" ht="9.75">
      <c r="A78" s="65"/>
      <c r="B78" s="65"/>
      <c r="C78" s="46"/>
      <c r="D78" s="1"/>
      <c r="E78" s="46"/>
      <c r="F78" s="65"/>
      <c r="G78" s="65"/>
    </row>
    <row r="79" spans="1:7" ht="9.75">
      <c r="A79" s="65"/>
      <c r="B79" s="65"/>
      <c r="C79" s="46"/>
      <c r="D79" s="1"/>
      <c r="E79" s="46"/>
      <c r="F79" s="65"/>
      <c r="G79" s="65"/>
    </row>
    <row r="80" spans="1:7" ht="9.75">
      <c r="A80" s="65"/>
      <c r="B80" s="65"/>
      <c r="C80" s="46"/>
      <c r="D80" s="1"/>
      <c r="E80" s="46"/>
      <c r="F80" s="65"/>
      <c r="G80" s="65"/>
    </row>
    <row r="81" spans="1:7" ht="9.75">
      <c r="A81" s="65"/>
      <c r="B81" s="65"/>
      <c r="C81" s="46"/>
      <c r="D81" s="1"/>
      <c r="E81" s="46"/>
      <c r="F81" s="65"/>
      <c r="G81" s="65"/>
    </row>
    <row r="82" spans="1:7" ht="9.75">
      <c r="A82" s="65"/>
      <c r="B82" s="65"/>
      <c r="C82" s="46"/>
      <c r="D82" s="1"/>
      <c r="E82" s="46"/>
      <c r="F82" s="65"/>
      <c r="G82" s="65"/>
    </row>
    <row r="83" spans="1:7" ht="9.75">
      <c r="A83" s="65"/>
      <c r="B83" s="65"/>
      <c r="C83" s="46"/>
      <c r="D83" s="1"/>
      <c r="E83" s="46"/>
      <c r="F83" s="65"/>
      <c r="G83" s="65"/>
    </row>
    <row r="84" spans="1:7" ht="9.75">
      <c r="A84" s="65"/>
      <c r="B84" s="65"/>
      <c r="C84" s="46"/>
      <c r="D84" s="1"/>
      <c r="E84" s="46"/>
      <c r="F84" s="65"/>
      <c r="G84" s="65"/>
    </row>
    <row r="85" spans="1:7" ht="9.75">
      <c r="A85" s="65"/>
      <c r="B85" s="65"/>
      <c r="C85" s="46"/>
      <c r="D85" s="1"/>
      <c r="E85" s="46"/>
      <c r="F85" s="65"/>
      <c r="G85" s="65"/>
    </row>
    <row r="86" spans="1:7" ht="9.75">
      <c r="A86" s="65"/>
      <c r="B86" s="65"/>
      <c r="C86" s="46"/>
      <c r="D86" s="1"/>
      <c r="E86" s="46"/>
      <c r="F86" s="65"/>
      <c r="G86" s="65"/>
    </row>
    <row r="87" spans="1:7" ht="9.75">
      <c r="A87" s="65"/>
      <c r="B87" s="65"/>
      <c r="C87" s="46"/>
      <c r="D87" s="1"/>
      <c r="E87" s="46"/>
      <c r="F87" s="65"/>
      <c r="G87" s="65"/>
    </row>
    <row r="88" spans="1:7" ht="9.75">
      <c r="A88" s="65"/>
      <c r="B88" s="65"/>
      <c r="C88" s="46"/>
      <c r="D88" s="1"/>
      <c r="E88" s="46"/>
      <c r="F88" s="65"/>
      <c r="G88" s="65"/>
    </row>
    <row r="89" spans="1:7" ht="9.75">
      <c r="A89" s="65"/>
      <c r="B89" s="65"/>
      <c r="C89" s="46"/>
      <c r="D89" s="1"/>
      <c r="E89" s="46"/>
      <c r="F89" s="65"/>
      <c r="G89" s="65"/>
    </row>
    <row r="90" spans="1:7" ht="9.75">
      <c r="A90" s="65"/>
      <c r="B90" s="65"/>
      <c r="C90" s="46"/>
      <c r="D90" s="1"/>
      <c r="E90" s="46"/>
      <c r="F90" s="65"/>
      <c r="G90" s="65"/>
    </row>
    <row r="91" spans="1:7" ht="9.75">
      <c r="A91" s="65"/>
      <c r="B91" s="65"/>
      <c r="C91" s="46"/>
      <c r="D91" s="1"/>
      <c r="E91" s="46"/>
      <c r="F91" s="65"/>
      <c r="G91" s="65"/>
    </row>
    <row r="92" spans="1:7" ht="9.75">
      <c r="A92" s="65"/>
      <c r="B92" s="65"/>
      <c r="C92" s="46"/>
      <c r="D92" s="1"/>
      <c r="E92" s="46"/>
      <c r="F92" s="65"/>
      <c r="G92" s="65"/>
    </row>
    <row r="93" spans="1:7" ht="9.75">
      <c r="A93" s="65"/>
      <c r="B93" s="65"/>
      <c r="C93" s="46"/>
      <c r="D93" s="1"/>
      <c r="E93" s="46"/>
      <c r="F93" s="65"/>
      <c r="G93" s="65"/>
    </row>
    <row r="94" spans="1:7" ht="9.75">
      <c r="A94" s="65"/>
      <c r="B94" s="65"/>
      <c r="C94" s="46"/>
      <c r="D94" s="1"/>
      <c r="E94" s="46"/>
      <c r="F94" s="65"/>
      <c r="G94" s="65"/>
    </row>
    <row r="95" spans="1:7" ht="9.75">
      <c r="A95" s="65"/>
      <c r="B95" s="65"/>
      <c r="C95" s="46"/>
      <c r="D95" s="1"/>
      <c r="E95" s="46"/>
      <c r="F95" s="65"/>
      <c r="G95" s="65"/>
    </row>
    <row r="96" spans="1:7" ht="9.75">
      <c r="A96" s="65"/>
      <c r="B96" s="65"/>
      <c r="C96" s="46"/>
      <c r="D96" s="1"/>
      <c r="E96" s="46"/>
      <c r="F96" s="65"/>
      <c r="G96" s="65"/>
    </row>
    <row r="97" spans="1:7" ht="9.75">
      <c r="A97" s="65"/>
      <c r="B97" s="65"/>
      <c r="C97" s="46"/>
      <c r="D97" s="1"/>
      <c r="E97" s="46"/>
      <c r="F97" s="65"/>
      <c r="G97" s="65"/>
    </row>
    <row r="98" spans="1:7" ht="9.75">
      <c r="A98" s="65"/>
      <c r="B98" s="65"/>
      <c r="C98" s="46"/>
      <c r="D98" s="1"/>
      <c r="E98" s="46"/>
      <c r="F98" s="65"/>
      <c r="G98" s="65"/>
    </row>
    <row r="99" spans="1:7" ht="9.75">
      <c r="A99" s="65"/>
      <c r="B99" s="65"/>
      <c r="C99" s="46"/>
      <c r="D99" s="1"/>
      <c r="E99" s="46"/>
      <c r="F99" s="65"/>
      <c r="G99" s="65"/>
    </row>
    <row r="100" spans="1:7" ht="9.75">
      <c r="A100" s="65"/>
      <c r="B100" s="65"/>
      <c r="C100" s="46"/>
      <c r="D100" s="1"/>
      <c r="E100" s="46"/>
      <c r="F100" s="65"/>
      <c r="G100" s="65"/>
    </row>
  </sheetData>
  <sheetProtection/>
  <conditionalFormatting sqref="C29:E30">
    <cfRule type="cellIs" priority="3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"/>
  <sheetViews>
    <sheetView zoomScale="90" zoomScaleNormal="90" zoomScalePageLayoutView="0" workbookViewId="0" topLeftCell="A16">
      <selection activeCell="A35" sqref="A35"/>
    </sheetView>
  </sheetViews>
  <sheetFormatPr defaultColWidth="9.140625" defaultRowHeight="15" customHeight="1"/>
  <cols>
    <col min="1" max="1" width="4.421875" style="6" customWidth="1"/>
    <col min="2" max="2" width="8.421875" style="6" customWidth="1"/>
    <col min="3" max="3" width="7.28125" style="6" customWidth="1"/>
    <col min="4" max="4" width="9.7109375" style="6" customWidth="1"/>
    <col min="5" max="5" width="7.7109375" style="6" customWidth="1"/>
    <col min="6" max="6" width="4.00390625" style="6" customWidth="1"/>
    <col min="7" max="7" width="7.57421875" style="6" customWidth="1"/>
    <col min="8" max="8" width="8.28125" style="6" customWidth="1"/>
    <col min="9" max="9" width="6.140625" style="6" customWidth="1"/>
    <col min="10" max="10" width="11.140625" style="6" bestFit="1" customWidth="1"/>
    <col min="11" max="11" width="10.8515625" style="6" bestFit="1" customWidth="1"/>
    <col min="12" max="12" width="8.57421875" style="6" customWidth="1"/>
    <col min="13" max="13" width="8.28125" style="6" customWidth="1"/>
    <col min="14" max="14" width="10.421875" style="6" customWidth="1"/>
    <col min="15" max="15" width="8.421875" style="6" customWidth="1"/>
    <col min="16" max="16" width="8.57421875" style="6" customWidth="1"/>
    <col min="17" max="17" width="11.7109375" style="6" customWidth="1"/>
    <col min="18" max="18" width="13.28125" style="6" customWidth="1"/>
    <col min="19" max="19" width="12.421875" style="6" customWidth="1"/>
    <col min="20" max="16384" width="9.140625" style="6" customWidth="1"/>
  </cols>
  <sheetData>
    <row r="1" spans="1:19" ht="15" customHeight="1">
      <c r="A1" s="2"/>
      <c r="B1" s="3"/>
      <c r="C1" s="4"/>
      <c r="D1" s="4"/>
      <c r="E1" s="4" t="s">
        <v>55</v>
      </c>
      <c r="F1" s="4"/>
      <c r="G1" s="4"/>
      <c r="H1" s="4"/>
      <c r="I1" s="4"/>
      <c r="J1" s="4"/>
      <c r="K1" s="4" t="s">
        <v>89</v>
      </c>
      <c r="L1" s="4" t="s">
        <v>89</v>
      </c>
      <c r="M1" s="4"/>
      <c r="N1" s="4"/>
      <c r="O1" s="4"/>
      <c r="P1" s="4"/>
      <c r="Q1" s="5" t="s">
        <v>20</v>
      </c>
      <c r="R1" s="4" t="s">
        <v>40</v>
      </c>
      <c r="S1" s="4" t="s">
        <v>40</v>
      </c>
    </row>
    <row r="2" spans="1:19" ht="15" customHeight="1">
      <c r="A2" s="7"/>
      <c r="B2" s="7"/>
      <c r="C2" s="7" t="s">
        <v>6</v>
      </c>
      <c r="D2" s="7"/>
      <c r="E2" s="4"/>
      <c r="F2" s="4"/>
      <c r="G2" s="4" t="s">
        <v>5</v>
      </c>
      <c r="H2" s="8"/>
      <c r="I2" s="9"/>
      <c r="J2" s="10" t="s">
        <v>15</v>
      </c>
      <c r="K2" s="4" t="s">
        <v>22</v>
      </c>
      <c r="L2" s="4" t="s">
        <v>91</v>
      </c>
      <c r="M2" s="4" t="s">
        <v>17</v>
      </c>
      <c r="N2" s="4" t="s">
        <v>21</v>
      </c>
      <c r="O2" s="4"/>
      <c r="P2" s="4" t="s">
        <v>56</v>
      </c>
      <c r="Q2" s="4" t="s">
        <v>18</v>
      </c>
      <c r="R2" s="4" t="s">
        <v>57</v>
      </c>
      <c r="S2" s="4" t="s">
        <v>58</v>
      </c>
    </row>
    <row r="3" spans="1:19" ht="15" customHeight="1">
      <c r="A3" s="7" t="s">
        <v>13</v>
      </c>
      <c r="B3" s="7" t="s">
        <v>14</v>
      </c>
      <c r="C3" s="7" t="s">
        <v>16</v>
      </c>
      <c r="D3" s="7" t="s">
        <v>12</v>
      </c>
      <c r="E3" s="4"/>
      <c r="F3" s="4" t="s">
        <v>13</v>
      </c>
      <c r="G3" s="4" t="s">
        <v>16</v>
      </c>
      <c r="H3" s="4" t="s">
        <v>12</v>
      </c>
      <c r="I3" s="4" t="s">
        <v>16</v>
      </c>
      <c r="J3" s="10" t="s">
        <v>12</v>
      </c>
      <c r="K3" s="4" t="s">
        <v>90</v>
      </c>
      <c r="L3" s="4" t="s">
        <v>90</v>
      </c>
      <c r="M3" s="11"/>
      <c r="N3" s="11"/>
      <c r="O3" s="12">
        <v>40179</v>
      </c>
      <c r="P3" s="13">
        <v>83555</v>
      </c>
      <c r="Q3" s="11"/>
      <c r="R3" s="11"/>
      <c r="S3" s="11"/>
    </row>
    <row r="4" spans="1:19" ht="15" customHeight="1">
      <c r="A4" s="14">
        <v>37</v>
      </c>
      <c r="B4" s="14">
        <v>2011</v>
      </c>
      <c r="C4" s="14">
        <v>33918</v>
      </c>
      <c r="D4" s="6">
        <v>32362</v>
      </c>
      <c r="E4" s="13"/>
      <c r="F4" s="13">
        <v>1</v>
      </c>
      <c r="G4" s="13">
        <v>16500</v>
      </c>
      <c r="H4" s="13">
        <v>16500</v>
      </c>
      <c r="I4" s="13">
        <v>0</v>
      </c>
      <c r="J4" s="15">
        <v>0</v>
      </c>
      <c r="K4" s="13"/>
      <c r="L4" s="13"/>
      <c r="M4" s="16"/>
      <c r="N4" s="13">
        <f>95971</f>
        <v>95971</v>
      </c>
      <c r="O4" s="12">
        <v>40544</v>
      </c>
      <c r="P4" s="17">
        <v>95971</v>
      </c>
      <c r="Q4" s="13"/>
      <c r="R4" s="13">
        <v>27000</v>
      </c>
      <c r="S4" s="13">
        <v>27000</v>
      </c>
    </row>
    <row r="5" spans="1:19" ht="15" customHeight="1">
      <c r="A5" s="14">
        <v>38</v>
      </c>
      <c r="B5" s="14">
        <f aca="true" t="shared" si="0" ref="B5:B32">B4+1</f>
        <v>2012</v>
      </c>
      <c r="C5" s="20">
        <v>42560</v>
      </c>
      <c r="D5" s="14">
        <v>40450</v>
      </c>
      <c r="E5" s="13" t="s">
        <v>23</v>
      </c>
      <c r="F5" s="13">
        <f aca="true" t="shared" si="1" ref="F5:F28">F4+1</f>
        <v>2</v>
      </c>
      <c r="G5" s="20">
        <v>18500</v>
      </c>
      <c r="H5" s="13">
        <f>16500+0.1*16500</f>
        <v>18150</v>
      </c>
      <c r="I5" s="13"/>
      <c r="J5" s="15">
        <v>0</v>
      </c>
      <c r="K5" s="13"/>
      <c r="L5" s="13"/>
      <c r="M5" s="16">
        <f aca="true" t="shared" si="2" ref="M5:M33">C5+G5+I5+K5+L5</f>
        <v>61060</v>
      </c>
      <c r="N5" s="13">
        <f aca="true" t="shared" si="3" ref="N5:N33">N4+(N4*10/100)</f>
        <v>105568.1</v>
      </c>
      <c r="O5" s="12">
        <v>40909</v>
      </c>
      <c r="P5" s="13">
        <v>106157</v>
      </c>
      <c r="Q5" s="13">
        <f>100*M5/P5</f>
        <v>57.518580969695826</v>
      </c>
      <c r="R5" s="13">
        <f aca="true" t="shared" si="4" ref="R5:R33">R4+0.1*R4</f>
        <v>29700</v>
      </c>
      <c r="S5" s="13">
        <v>30000</v>
      </c>
    </row>
    <row r="6" spans="1:19" ht="15" customHeight="1">
      <c r="A6" s="14">
        <f aca="true" t="shared" si="5" ref="A6:A32">A5+1</f>
        <v>39</v>
      </c>
      <c r="B6" s="14">
        <f t="shared" si="0"/>
        <v>2013</v>
      </c>
      <c r="C6" s="14"/>
      <c r="D6" s="14">
        <f aca="true" t="shared" si="6" ref="D6:D32">D5+0.13*D5</f>
        <v>45708.5</v>
      </c>
      <c r="E6" s="13" t="s">
        <v>24</v>
      </c>
      <c r="F6" s="13">
        <f t="shared" si="1"/>
        <v>3</v>
      </c>
      <c r="G6" s="13"/>
      <c r="H6" s="13">
        <f aca="true" t="shared" si="7" ref="H6:H20">H5+0.1*H5</f>
        <v>19965</v>
      </c>
      <c r="I6" s="13"/>
      <c r="J6" s="15">
        <v>5000</v>
      </c>
      <c r="K6" s="13"/>
      <c r="L6" s="13"/>
      <c r="M6" s="16">
        <f t="shared" si="2"/>
        <v>0</v>
      </c>
      <c r="N6" s="13">
        <f t="shared" si="3"/>
        <v>116124.91</v>
      </c>
      <c r="O6" s="13"/>
      <c r="P6" s="13"/>
      <c r="Q6" s="13"/>
      <c r="R6" s="13">
        <f t="shared" si="4"/>
        <v>32670</v>
      </c>
      <c r="S6" s="13"/>
    </row>
    <row r="7" spans="1:19" ht="15" customHeight="1">
      <c r="A7" s="14">
        <f t="shared" si="5"/>
        <v>40</v>
      </c>
      <c r="B7" s="14">
        <f t="shared" si="0"/>
        <v>2014</v>
      </c>
      <c r="C7" s="14"/>
      <c r="D7" s="14">
        <f t="shared" si="6"/>
        <v>51650.605</v>
      </c>
      <c r="E7" s="13" t="s">
        <v>25</v>
      </c>
      <c r="F7" s="13">
        <f t="shared" si="1"/>
        <v>4</v>
      </c>
      <c r="G7" s="13"/>
      <c r="H7" s="13">
        <f t="shared" si="7"/>
        <v>21961.5</v>
      </c>
      <c r="I7" s="13"/>
      <c r="J7" s="15">
        <f aca="true" t="shared" si="8" ref="J7:J28">J6*(1+0.1)</f>
        <v>5500</v>
      </c>
      <c r="K7" s="13">
        <v>5000</v>
      </c>
      <c r="L7" s="13"/>
      <c r="M7" s="16">
        <f t="shared" si="2"/>
        <v>5000</v>
      </c>
      <c r="N7" s="13">
        <f t="shared" si="3"/>
        <v>127737.40100000001</v>
      </c>
      <c r="O7" s="13"/>
      <c r="P7" s="13"/>
      <c r="Q7" s="13"/>
      <c r="R7" s="13">
        <f t="shared" si="4"/>
        <v>35937</v>
      </c>
      <c r="S7" s="13"/>
    </row>
    <row r="8" spans="1:19" ht="15" customHeight="1">
      <c r="A8" s="14">
        <f t="shared" si="5"/>
        <v>41</v>
      </c>
      <c r="B8" s="14">
        <f t="shared" si="0"/>
        <v>2015</v>
      </c>
      <c r="C8" s="14"/>
      <c r="D8" s="14">
        <f t="shared" si="6"/>
        <v>58365.183650000006</v>
      </c>
      <c r="E8" s="13" t="s">
        <v>26</v>
      </c>
      <c r="F8" s="13">
        <f t="shared" si="1"/>
        <v>5</v>
      </c>
      <c r="G8" s="13"/>
      <c r="H8" s="13">
        <f t="shared" si="7"/>
        <v>24157.65</v>
      </c>
      <c r="I8" s="13"/>
      <c r="J8" s="15">
        <f t="shared" si="8"/>
        <v>6050.000000000001</v>
      </c>
      <c r="K8" s="13">
        <f aca="true" t="shared" si="9" ref="K8:K33">K7+0.05*K7</f>
        <v>5250</v>
      </c>
      <c r="L8" s="13">
        <v>10000</v>
      </c>
      <c r="M8" s="16">
        <f t="shared" si="2"/>
        <v>15250</v>
      </c>
      <c r="N8" s="13">
        <f t="shared" si="3"/>
        <v>140511.1411</v>
      </c>
      <c r="O8" s="13"/>
      <c r="P8" s="13"/>
      <c r="Q8" s="13"/>
      <c r="R8" s="13">
        <f t="shared" si="4"/>
        <v>39530.7</v>
      </c>
      <c r="S8" s="13"/>
    </row>
    <row r="9" spans="1:19" ht="15" customHeight="1">
      <c r="A9" s="14">
        <f t="shared" si="5"/>
        <v>42</v>
      </c>
      <c r="B9" s="14">
        <f t="shared" si="0"/>
        <v>2016</v>
      </c>
      <c r="C9" s="14"/>
      <c r="D9" s="14">
        <f t="shared" si="6"/>
        <v>65952.65752450001</v>
      </c>
      <c r="E9" s="13" t="s">
        <v>27</v>
      </c>
      <c r="F9" s="13">
        <f t="shared" si="1"/>
        <v>6</v>
      </c>
      <c r="G9" s="13"/>
      <c r="H9" s="13">
        <f t="shared" si="7"/>
        <v>26573.415</v>
      </c>
      <c r="I9" s="13"/>
      <c r="J9" s="15">
        <f t="shared" si="8"/>
        <v>6655.000000000002</v>
      </c>
      <c r="K9" s="13">
        <f t="shared" si="9"/>
        <v>5512.5</v>
      </c>
      <c r="L9" s="13">
        <f aca="true" t="shared" si="10" ref="L9:L33">L8+0.1*L8</f>
        <v>11000</v>
      </c>
      <c r="M9" s="16">
        <f t="shared" si="2"/>
        <v>16512.5</v>
      </c>
      <c r="N9" s="13">
        <f t="shared" si="3"/>
        <v>154562.25521</v>
      </c>
      <c r="O9" s="13"/>
      <c r="P9" s="13"/>
      <c r="Q9" s="13"/>
      <c r="R9" s="13">
        <f t="shared" si="4"/>
        <v>43483.77</v>
      </c>
      <c r="S9" s="13"/>
    </row>
    <row r="10" spans="1:19" ht="15" customHeight="1">
      <c r="A10" s="14">
        <f t="shared" si="5"/>
        <v>43</v>
      </c>
      <c r="B10" s="14">
        <f t="shared" si="0"/>
        <v>2017</v>
      </c>
      <c r="C10" s="14"/>
      <c r="D10" s="14">
        <f t="shared" si="6"/>
        <v>74526.50300268501</v>
      </c>
      <c r="E10" s="13" t="s">
        <v>28</v>
      </c>
      <c r="F10" s="13">
        <f t="shared" si="1"/>
        <v>7</v>
      </c>
      <c r="G10" s="13"/>
      <c r="H10" s="13">
        <f t="shared" si="7"/>
        <v>29230.756500000003</v>
      </c>
      <c r="I10" s="13"/>
      <c r="J10" s="15">
        <f t="shared" si="8"/>
        <v>7320.500000000003</v>
      </c>
      <c r="K10" s="13">
        <f t="shared" si="9"/>
        <v>5788.125</v>
      </c>
      <c r="L10" s="13">
        <f t="shared" si="10"/>
        <v>12100</v>
      </c>
      <c r="M10" s="16">
        <f t="shared" si="2"/>
        <v>17888.125</v>
      </c>
      <c r="N10" s="13">
        <f t="shared" si="3"/>
        <v>170018.48073100002</v>
      </c>
      <c r="O10" s="13"/>
      <c r="P10" s="13"/>
      <c r="Q10" s="13"/>
      <c r="R10" s="13">
        <f t="shared" si="4"/>
        <v>47832.147</v>
      </c>
      <c r="S10" s="13"/>
    </row>
    <row r="11" spans="1:19" ht="15" customHeight="1">
      <c r="A11" s="14">
        <f t="shared" si="5"/>
        <v>44</v>
      </c>
      <c r="B11" s="14">
        <f t="shared" si="0"/>
        <v>2018</v>
      </c>
      <c r="C11" s="14"/>
      <c r="D11" s="14">
        <f t="shared" si="6"/>
        <v>84214.94839303406</v>
      </c>
      <c r="E11" s="13" t="s">
        <v>29</v>
      </c>
      <c r="F11" s="13">
        <f t="shared" si="1"/>
        <v>8</v>
      </c>
      <c r="G11" s="13"/>
      <c r="H11" s="13">
        <f t="shared" si="7"/>
        <v>32153.832150000002</v>
      </c>
      <c r="I11" s="13"/>
      <c r="J11" s="15">
        <f t="shared" si="8"/>
        <v>8052.550000000004</v>
      </c>
      <c r="K11" s="13">
        <f t="shared" si="9"/>
        <v>6077.53125</v>
      </c>
      <c r="L11" s="13">
        <f t="shared" si="10"/>
        <v>13310</v>
      </c>
      <c r="M11" s="16">
        <f t="shared" si="2"/>
        <v>19387.53125</v>
      </c>
      <c r="N11" s="13">
        <f t="shared" si="3"/>
        <v>187020.32880410002</v>
      </c>
      <c r="O11" s="13"/>
      <c r="P11" s="13"/>
      <c r="Q11" s="13"/>
      <c r="R11" s="13">
        <f t="shared" si="4"/>
        <v>52615.361699999994</v>
      </c>
      <c r="S11" s="13"/>
    </row>
    <row r="12" spans="1:19" ht="15" customHeight="1">
      <c r="A12" s="14">
        <f t="shared" si="5"/>
        <v>45</v>
      </c>
      <c r="B12" s="14">
        <f t="shared" si="0"/>
        <v>2019</v>
      </c>
      <c r="C12" s="14"/>
      <c r="D12" s="14">
        <f t="shared" si="6"/>
        <v>95162.8916841285</v>
      </c>
      <c r="E12" s="13" t="s">
        <v>30</v>
      </c>
      <c r="F12" s="13">
        <f t="shared" si="1"/>
        <v>9</v>
      </c>
      <c r="G12" s="13"/>
      <c r="H12" s="13">
        <f t="shared" si="7"/>
        <v>35369.215365000004</v>
      </c>
      <c r="I12" s="13"/>
      <c r="J12" s="15">
        <f t="shared" si="8"/>
        <v>8857.805000000006</v>
      </c>
      <c r="K12" s="13">
        <f t="shared" si="9"/>
        <v>6381.4078125</v>
      </c>
      <c r="L12" s="13">
        <f t="shared" si="10"/>
        <v>14641</v>
      </c>
      <c r="M12" s="16">
        <f t="shared" si="2"/>
        <v>21022.4078125</v>
      </c>
      <c r="N12" s="13">
        <f t="shared" si="3"/>
        <v>205722.36168451002</v>
      </c>
      <c r="O12" s="13"/>
      <c r="P12" s="13"/>
      <c r="Q12" s="13"/>
      <c r="R12" s="13">
        <f t="shared" si="4"/>
        <v>57876.89786999999</v>
      </c>
      <c r="S12" s="13"/>
    </row>
    <row r="13" spans="1:19" ht="15" customHeight="1">
      <c r="A13" s="14">
        <f t="shared" si="5"/>
        <v>46</v>
      </c>
      <c r="B13" s="14">
        <f t="shared" si="0"/>
        <v>2020</v>
      </c>
      <c r="C13" s="14"/>
      <c r="D13" s="14">
        <f t="shared" si="6"/>
        <v>107534.0676030652</v>
      </c>
      <c r="E13" s="13" t="s">
        <v>31</v>
      </c>
      <c r="F13" s="13">
        <f t="shared" si="1"/>
        <v>10</v>
      </c>
      <c r="G13" s="13"/>
      <c r="H13" s="13">
        <f t="shared" si="7"/>
        <v>38906.1369015</v>
      </c>
      <c r="I13" s="13"/>
      <c r="J13" s="15">
        <f t="shared" si="8"/>
        <v>9743.585500000007</v>
      </c>
      <c r="K13" s="13">
        <f t="shared" si="9"/>
        <v>6700.478203125</v>
      </c>
      <c r="L13" s="13">
        <f t="shared" si="10"/>
        <v>16105.1</v>
      </c>
      <c r="M13" s="16">
        <f t="shared" si="2"/>
        <v>22805.578203125</v>
      </c>
      <c r="N13" s="13">
        <f t="shared" si="3"/>
        <v>226294.59785296101</v>
      </c>
      <c r="O13" s="13"/>
      <c r="P13" s="13"/>
      <c r="Q13" s="13"/>
      <c r="R13" s="13">
        <f t="shared" si="4"/>
        <v>63664.587657</v>
      </c>
      <c r="S13" s="13"/>
    </row>
    <row r="14" spans="1:19" ht="15" customHeight="1">
      <c r="A14" s="14">
        <f t="shared" si="5"/>
        <v>47</v>
      </c>
      <c r="B14" s="14">
        <f t="shared" si="0"/>
        <v>2021</v>
      </c>
      <c r="C14" s="14"/>
      <c r="D14" s="14">
        <f t="shared" si="6"/>
        <v>121513.49639146368</v>
      </c>
      <c r="E14" s="13" t="s">
        <v>32</v>
      </c>
      <c r="F14" s="13">
        <f t="shared" si="1"/>
        <v>11</v>
      </c>
      <c r="G14" s="13"/>
      <c r="H14" s="13">
        <f t="shared" si="7"/>
        <v>42796.75059165</v>
      </c>
      <c r="I14" s="13"/>
      <c r="J14" s="15">
        <f t="shared" si="8"/>
        <v>10717.944050000007</v>
      </c>
      <c r="K14" s="13">
        <f t="shared" si="9"/>
        <v>7035.50211328125</v>
      </c>
      <c r="L14" s="13">
        <f t="shared" si="10"/>
        <v>17715.61</v>
      </c>
      <c r="M14" s="16">
        <f t="shared" si="2"/>
        <v>24751.11211328125</v>
      </c>
      <c r="N14" s="13">
        <f t="shared" si="3"/>
        <v>248924.0576382571</v>
      </c>
      <c r="O14" s="13"/>
      <c r="P14" s="13"/>
      <c r="Q14" s="13"/>
      <c r="R14" s="13">
        <f t="shared" si="4"/>
        <v>70031.04642269999</v>
      </c>
      <c r="S14" s="13"/>
    </row>
    <row r="15" spans="1:19" ht="15" customHeight="1">
      <c r="A15" s="14">
        <f t="shared" si="5"/>
        <v>48</v>
      </c>
      <c r="B15" s="14">
        <f t="shared" si="0"/>
        <v>2022</v>
      </c>
      <c r="C15" s="14"/>
      <c r="D15" s="14">
        <f t="shared" si="6"/>
        <v>137310.25092235397</v>
      </c>
      <c r="E15" s="13" t="s">
        <v>33</v>
      </c>
      <c r="F15" s="13">
        <f t="shared" si="1"/>
        <v>12</v>
      </c>
      <c r="G15" s="13"/>
      <c r="H15" s="13">
        <f t="shared" si="7"/>
        <v>47076.425650815</v>
      </c>
      <c r="I15" s="13"/>
      <c r="J15" s="15">
        <f t="shared" si="8"/>
        <v>11789.73845500001</v>
      </c>
      <c r="K15" s="13">
        <f t="shared" si="9"/>
        <v>7387.277218945313</v>
      </c>
      <c r="L15" s="13">
        <f t="shared" si="10"/>
        <v>19487.171000000002</v>
      </c>
      <c r="M15" s="16">
        <f t="shared" si="2"/>
        <v>26874.448218945316</v>
      </c>
      <c r="N15" s="13">
        <f t="shared" si="3"/>
        <v>273816.4634020828</v>
      </c>
      <c r="O15" s="13"/>
      <c r="P15" s="13"/>
      <c r="Q15" s="13"/>
      <c r="R15" s="13">
        <f t="shared" si="4"/>
        <v>77034.15106496999</v>
      </c>
      <c r="S15" s="13"/>
    </row>
    <row r="16" spans="1:19" ht="15" customHeight="1">
      <c r="A16" s="14">
        <f t="shared" si="5"/>
        <v>49</v>
      </c>
      <c r="B16" s="14">
        <f t="shared" si="0"/>
        <v>2023</v>
      </c>
      <c r="C16" s="14"/>
      <c r="D16" s="14">
        <f t="shared" si="6"/>
        <v>155160.58354226</v>
      </c>
      <c r="E16" s="13" t="s">
        <v>34</v>
      </c>
      <c r="F16" s="13">
        <f t="shared" si="1"/>
        <v>13</v>
      </c>
      <c r="G16" s="13"/>
      <c r="H16" s="13">
        <f t="shared" si="7"/>
        <v>51784.0682158965</v>
      </c>
      <c r="I16" s="13"/>
      <c r="J16" s="15">
        <f t="shared" si="8"/>
        <v>12968.712300500012</v>
      </c>
      <c r="K16" s="13">
        <f t="shared" si="9"/>
        <v>7756.641079892578</v>
      </c>
      <c r="L16" s="13">
        <f t="shared" si="10"/>
        <v>21435.888100000004</v>
      </c>
      <c r="M16" s="16">
        <f t="shared" si="2"/>
        <v>29192.529179892583</v>
      </c>
      <c r="N16" s="13">
        <f t="shared" si="3"/>
        <v>301198.1097422911</v>
      </c>
      <c r="O16" s="13"/>
      <c r="P16" s="13"/>
      <c r="Q16" s="13"/>
      <c r="R16" s="13">
        <f t="shared" si="4"/>
        <v>84737.56617146698</v>
      </c>
      <c r="S16" s="13"/>
    </row>
    <row r="17" spans="1:19" ht="15" customHeight="1">
      <c r="A17" s="14">
        <f t="shared" si="5"/>
        <v>50</v>
      </c>
      <c r="B17" s="14">
        <f t="shared" si="0"/>
        <v>2024</v>
      </c>
      <c r="C17" s="14"/>
      <c r="D17" s="14">
        <f t="shared" si="6"/>
        <v>175331.4594027538</v>
      </c>
      <c r="E17" s="13" t="s">
        <v>35</v>
      </c>
      <c r="F17" s="13">
        <f t="shared" si="1"/>
        <v>14</v>
      </c>
      <c r="G17" s="13"/>
      <c r="H17" s="13">
        <f t="shared" si="7"/>
        <v>56962.47503748615</v>
      </c>
      <c r="I17" s="13"/>
      <c r="J17" s="15">
        <f t="shared" si="8"/>
        <v>14265.583530550015</v>
      </c>
      <c r="K17" s="13">
        <f t="shared" si="9"/>
        <v>8144.473133887207</v>
      </c>
      <c r="L17" s="13">
        <f t="shared" si="10"/>
        <v>23579.476910000005</v>
      </c>
      <c r="M17" s="16">
        <f t="shared" si="2"/>
        <v>31723.950043887213</v>
      </c>
      <c r="N17" s="13">
        <f t="shared" si="3"/>
        <v>331317.9207165202</v>
      </c>
      <c r="O17" s="13"/>
      <c r="P17" s="13"/>
      <c r="Q17" s="13"/>
      <c r="R17" s="13">
        <f t="shared" si="4"/>
        <v>93211.32278861369</v>
      </c>
      <c r="S17" s="13"/>
    </row>
    <row r="18" spans="1:19" s="63" customFormat="1" ht="15" customHeight="1">
      <c r="A18" s="14">
        <f t="shared" si="5"/>
        <v>51</v>
      </c>
      <c r="B18" s="14">
        <f t="shared" si="0"/>
        <v>2025</v>
      </c>
      <c r="C18" s="14"/>
      <c r="D18" s="14">
        <f t="shared" si="6"/>
        <v>198124.54912511178</v>
      </c>
      <c r="E18" s="13" t="s">
        <v>36</v>
      </c>
      <c r="F18" s="13">
        <f t="shared" si="1"/>
        <v>15</v>
      </c>
      <c r="G18" s="13"/>
      <c r="H18" s="13">
        <f t="shared" si="7"/>
        <v>62658.72254123476</v>
      </c>
      <c r="I18" s="13"/>
      <c r="J18" s="15">
        <f t="shared" si="8"/>
        <v>15692.141883605018</v>
      </c>
      <c r="K18" s="13">
        <f t="shared" si="9"/>
        <v>8551.696790581567</v>
      </c>
      <c r="L18" s="13">
        <f t="shared" si="10"/>
        <v>25937.424601000006</v>
      </c>
      <c r="M18" s="16">
        <f t="shared" si="2"/>
        <v>34489.121391581575</v>
      </c>
      <c r="N18" s="13">
        <f t="shared" si="3"/>
        <v>364449.71278817224</v>
      </c>
      <c r="O18" s="13"/>
      <c r="P18" s="13"/>
      <c r="Q18" s="13"/>
      <c r="R18" s="13">
        <f t="shared" si="4"/>
        <v>102532.45506747506</v>
      </c>
      <c r="S18" s="13"/>
    </row>
    <row r="19" spans="1:19" s="63" customFormat="1" ht="15" customHeight="1">
      <c r="A19" s="14">
        <f t="shared" si="5"/>
        <v>52</v>
      </c>
      <c r="B19" s="14">
        <f t="shared" si="0"/>
        <v>2026</v>
      </c>
      <c r="C19" s="14"/>
      <c r="D19" s="14">
        <f t="shared" si="6"/>
        <v>223880.7405113763</v>
      </c>
      <c r="E19" s="13" t="s">
        <v>37</v>
      </c>
      <c r="F19" s="13">
        <f t="shared" si="1"/>
        <v>16</v>
      </c>
      <c r="G19" s="13"/>
      <c r="H19" s="13">
        <f t="shared" si="7"/>
        <v>68924.59479535824</v>
      </c>
      <c r="I19" s="13"/>
      <c r="J19" s="15">
        <f t="shared" si="8"/>
        <v>17261.35607196552</v>
      </c>
      <c r="K19" s="13">
        <f t="shared" si="9"/>
        <v>8979.281630110645</v>
      </c>
      <c r="L19" s="13">
        <f t="shared" si="10"/>
        <v>28531.167061100008</v>
      </c>
      <c r="M19" s="16">
        <f t="shared" si="2"/>
        <v>37510.44869121065</v>
      </c>
      <c r="N19" s="13">
        <f t="shared" si="3"/>
        <v>400894.68406698946</v>
      </c>
      <c r="O19" s="13"/>
      <c r="P19" s="13"/>
      <c r="Q19" s="13"/>
      <c r="R19" s="13">
        <f t="shared" si="4"/>
        <v>112785.70057422257</v>
      </c>
      <c r="S19" s="13"/>
    </row>
    <row r="20" spans="1:19" ht="15" customHeight="1">
      <c r="A20" s="14">
        <f t="shared" si="5"/>
        <v>53</v>
      </c>
      <c r="B20" s="14">
        <f t="shared" si="0"/>
        <v>2027</v>
      </c>
      <c r="C20" s="14"/>
      <c r="D20" s="14">
        <f t="shared" si="6"/>
        <v>252985.2367778552</v>
      </c>
      <c r="E20" s="13" t="s">
        <v>38</v>
      </c>
      <c r="F20" s="13">
        <f t="shared" si="1"/>
        <v>17</v>
      </c>
      <c r="G20" s="13"/>
      <c r="H20" s="13">
        <f t="shared" si="7"/>
        <v>75817.05427489406</v>
      </c>
      <c r="I20" s="13"/>
      <c r="J20" s="15">
        <f t="shared" si="8"/>
        <v>18987.491679162074</v>
      </c>
      <c r="K20" s="13">
        <f t="shared" si="9"/>
        <v>9428.245711616177</v>
      </c>
      <c r="L20" s="13">
        <f t="shared" si="10"/>
        <v>31384.28376721001</v>
      </c>
      <c r="M20" s="16">
        <f t="shared" si="2"/>
        <v>40812.52947882619</v>
      </c>
      <c r="N20" s="13">
        <f t="shared" si="3"/>
        <v>440984.1524736884</v>
      </c>
      <c r="O20" s="13"/>
      <c r="P20" s="13"/>
      <c r="Q20" s="13"/>
      <c r="R20" s="13">
        <f t="shared" si="4"/>
        <v>124064.27063164483</v>
      </c>
      <c r="S20" s="13"/>
    </row>
    <row r="21" spans="1:19" ht="15" customHeight="1">
      <c r="A21" s="14">
        <f t="shared" si="5"/>
        <v>54</v>
      </c>
      <c r="B21" s="14">
        <f t="shared" si="0"/>
        <v>2028</v>
      </c>
      <c r="C21" s="14"/>
      <c r="D21" s="14">
        <f t="shared" si="6"/>
        <v>285873.31755897636</v>
      </c>
      <c r="E21" s="13"/>
      <c r="F21" s="13">
        <f t="shared" si="1"/>
        <v>18</v>
      </c>
      <c r="G21" s="13"/>
      <c r="H21" s="13"/>
      <c r="I21" s="13"/>
      <c r="J21" s="15">
        <f t="shared" si="8"/>
        <v>20886.240847078283</v>
      </c>
      <c r="K21" s="13">
        <f t="shared" si="9"/>
        <v>9899.657997196986</v>
      </c>
      <c r="L21" s="13">
        <f t="shared" si="10"/>
        <v>34522.712143931014</v>
      </c>
      <c r="M21" s="16">
        <f t="shared" si="2"/>
        <v>44422.370141128</v>
      </c>
      <c r="N21" s="13">
        <f t="shared" si="3"/>
        <v>485082.5677210573</v>
      </c>
      <c r="O21" s="13"/>
      <c r="P21" s="13"/>
      <c r="Q21" s="13"/>
      <c r="R21" s="13">
        <f t="shared" si="4"/>
        <v>136470.69769480932</v>
      </c>
      <c r="S21" s="13"/>
    </row>
    <row r="22" spans="1:19" ht="15" customHeight="1">
      <c r="A22" s="14">
        <f t="shared" si="5"/>
        <v>55</v>
      </c>
      <c r="B22" s="14">
        <f t="shared" si="0"/>
        <v>2029</v>
      </c>
      <c r="C22" s="14"/>
      <c r="D22" s="14">
        <f t="shared" si="6"/>
        <v>323036.8488416433</v>
      </c>
      <c r="E22" s="13"/>
      <c r="F22" s="13">
        <f t="shared" si="1"/>
        <v>19</v>
      </c>
      <c r="G22" s="13"/>
      <c r="H22" s="13"/>
      <c r="I22" s="13"/>
      <c r="J22" s="15">
        <f t="shared" si="8"/>
        <v>22974.864931786113</v>
      </c>
      <c r="K22" s="13">
        <f t="shared" si="9"/>
        <v>10394.640897056835</v>
      </c>
      <c r="L22" s="13">
        <f t="shared" si="10"/>
        <v>37974.98335832411</v>
      </c>
      <c r="M22" s="16">
        <f t="shared" si="2"/>
        <v>48369.62425538095</v>
      </c>
      <c r="N22" s="13">
        <f t="shared" si="3"/>
        <v>533590.824493163</v>
      </c>
      <c r="O22" s="13"/>
      <c r="P22" s="13"/>
      <c r="Q22" s="13"/>
      <c r="R22" s="13">
        <f t="shared" si="4"/>
        <v>150117.76746429026</v>
      </c>
      <c r="S22" s="13"/>
    </row>
    <row r="23" spans="1:19" ht="15" customHeight="1">
      <c r="A23" s="14">
        <f t="shared" si="5"/>
        <v>56</v>
      </c>
      <c r="B23" s="14">
        <f t="shared" si="0"/>
        <v>2030</v>
      </c>
      <c r="C23" s="14"/>
      <c r="D23" s="14">
        <f t="shared" si="6"/>
        <v>365031.63919105695</v>
      </c>
      <c r="E23" s="13"/>
      <c r="F23" s="13">
        <f t="shared" si="1"/>
        <v>20</v>
      </c>
      <c r="G23" s="13"/>
      <c r="H23" s="13"/>
      <c r="I23" s="13"/>
      <c r="J23" s="15">
        <f t="shared" si="8"/>
        <v>25272.351424964727</v>
      </c>
      <c r="K23" s="13">
        <f t="shared" si="9"/>
        <v>10914.372941909678</v>
      </c>
      <c r="L23" s="13">
        <f t="shared" si="10"/>
        <v>41772.48169415652</v>
      </c>
      <c r="M23" s="16">
        <f t="shared" si="2"/>
        <v>52686.8546360662</v>
      </c>
      <c r="N23" s="13">
        <f t="shared" si="3"/>
        <v>586949.9069424793</v>
      </c>
      <c r="O23" s="13"/>
      <c r="P23" s="13"/>
      <c r="Q23" s="13"/>
      <c r="R23" s="13">
        <f t="shared" si="4"/>
        <v>165129.5442107193</v>
      </c>
      <c r="S23" s="13"/>
    </row>
    <row r="24" spans="1:19" ht="15" customHeight="1">
      <c r="A24" s="14">
        <f t="shared" si="5"/>
        <v>57</v>
      </c>
      <c r="B24" s="14">
        <f t="shared" si="0"/>
        <v>2031</v>
      </c>
      <c r="C24" s="14"/>
      <c r="D24" s="14">
        <f t="shared" si="6"/>
        <v>412485.75228589436</v>
      </c>
      <c r="E24" s="13"/>
      <c r="F24" s="13">
        <f t="shared" si="1"/>
        <v>21</v>
      </c>
      <c r="G24" s="13"/>
      <c r="H24" s="13"/>
      <c r="I24" s="13"/>
      <c r="J24" s="15">
        <f t="shared" si="8"/>
        <v>27799.586567461203</v>
      </c>
      <c r="K24" s="13">
        <f t="shared" si="9"/>
        <v>11460.091589005162</v>
      </c>
      <c r="L24" s="13">
        <f t="shared" si="10"/>
        <v>45949.729863572175</v>
      </c>
      <c r="M24" s="16">
        <f t="shared" si="2"/>
        <v>57409.82145257734</v>
      </c>
      <c r="N24" s="13">
        <f t="shared" si="3"/>
        <v>645644.8976367272</v>
      </c>
      <c r="O24" s="13"/>
      <c r="P24" s="13"/>
      <c r="Q24" s="13"/>
      <c r="R24" s="13">
        <f t="shared" si="4"/>
        <v>181642.4986317912</v>
      </c>
      <c r="S24" s="13"/>
    </row>
    <row r="25" spans="1:19" ht="15" customHeight="1">
      <c r="A25" s="14">
        <f t="shared" si="5"/>
        <v>58</v>
      </c>
      <c r="B25" s="14">
        <f t="shared" si="0"/>
        <v>2032</v>
      </c>
      <c r="C25" s="14"/>
      <c r="D25" s="14">
        <f t="shared" si="6"/>
        <v>466108.9000830606</v>
      </c>
      <c r="E25" s="13"/>
      <c r="F25" s="13">
        <f t="shared" si="1"/>
        <v>22</v>
      </c>
      <c r="G25" s="13"/>
      <c r="H25" s="13"/>
      <c r="I25" s="13"/>
      <c r="J25" s="15">
        <f t="shared" si="8"/>
        <v>30579.545224207326</v>
      </c>
      <c r="K25" s="13">
        <f t="shared" si="9"/>
        <v>12033.09616845542</v>
      </c>
      <c r="L25" s="13">
        <f t="shared" si="10"/>
        <v>50544.702849929396</v>
      </c>
      <c r="M25" s="16">
        <f t="shared" si="2"/>
        <v>62577.799018384816</v>
      </c>
      <c r="N25" s="13">
        <f t="shared" si="3"/>
        <v>710209.3874003999</v>
      </c>
      <c r="O25" s="13"/>
      <c r="P25" s="13"/>
      <c r="Q25" s="13"/>
      <c r="R25" s="13">
        <f t="shared" si="4"/>
        <v>199806.74849497032</v>
      </c>
      <c r="S25" s="13"/>
    </row>
    <row r="26" spans="1:19" ht="15" customHeight="1">
      <c r="A26" s="14">
        <f t="shared" si="5"/>
        <v>59</v>
      </c>
      <c r="B26" s="14">
        <f t="shared" si="0"/>
        <v>2033</v>
      </c>
      <c r="C26" s="14"/>
      <c r="D26" s="14">
        <f t="shared" si="6"/>
        <v>526703.0570938585</v>
      </c>
      <c r="E26" s="13"/>
      <c r="F26" s="13">
        <f t="shared" si="1"/>
        <v>23</v>
      </c>
      <c r="G26" s="13"/>
      <c r="H26" s="13"/>
      <c r="I26" s="13"/>
      <c r="J26" s="15">
        <f t="shared" si="8"/>
        <v>33637.49974662806</v>
      </c>
      <c r="K26" s="13">
        <f t="shared" si="9"/>
        <v>12634.750976878191</v>
      </c>
      <c r="L26" s="13">
        <f t="shared" si="10"/>
        <v>55599.173134922334</v>
      </c>
      <c r="M26" s="16">
        <f t="shared" si="2"/>
        <v>68233.92411180053</v>
      </c>
      <c r="N26" s="13">
        <f t="shared" si="3"/>
        <v>781230.3261404398</v>
      </c>
      <c r="O26" s="13"/>
      <c r="P26" s="13"/>
      <c r="Q26" s="13"/>
      <c r="R26" s="13">
        <f t="shared" si="4"/>
        <v>219787.42334446736</v>
      </c>
      <c r="S26" s="13"/>
    </row>
    <row r="27" spans="1:19" ht="15" customHeight="1">
      <c r="A27" s="14">
        <f t="shared" si="5"/>
        <v>60</v>
      </c>
      <c r="B27" s="14">
        <f t="shared" si="0"/>
        <v>2034</v>
      </c>
      <c r="C27" s="14"/>
      <c r="D27" s="14">
        <f t="shared" si="6"/>
        <v>595174.4545160601</v>
      </c>
      <c r="E27" s="13"/>
      <c r="F27" s="13">
        <f t="shared" si="1"/>
        <v>24</v>
      </c>
      <c r="G27" s="13"/>
      <c r="H27" s="13"/>
      <c r="I27" s="13"/>
      <c r="J27" s="15">
        <f t="shared" si="8"/>
        <v>37001.24972129087</v>
      </c>
      <c r="K27" s="13">
        <f t="shared" si="9"/>
        <v>13266.488525722101</v>
      </c>
      <c r="L27" s="13">
        <f t="shared" si="10"/>
        <v>61159.090448414565</v>
      </c>
      <c r="M27" s="16">
        <f t="shared" si="2"/>
        <v>74425.57897413666</v>
      </c>
      <c r="N27" s="13">
        <f t="shared" si="3"/>
        <v>859353.3587544839</v>
      </c>
      <c r="O27" s="13"/>
      <c r="P27" s="13"/>
      <c r="Q27" s="13"/>
      <c r="R27" s="13">
        <f t="shared" si="4"/>
        <v>241766.1656789141</v>
      </c>
      <c r="S27" s="13"/>
    </row>
    <row r="28" spans="1:19" ht="15" customHeight="1">
      <c r="A28" s="14">
        <f t="shared" si="5"/>
        <v>61</v>
      </c>
      <c r="B28" s="14">
        <f t="shared" si="0"/>
        <v>2035</v>
      </c>
      <c r="C28" s="14"/>
      <c r="D28" s="14">
        <f t="shared" si="6"/>
        <v>672547.1336031479</v>
      </c>
      <c r="E28" s="13"/>
      <c r="F28" s="13">
        <f t="shared" si="1"/>
        <v>25</v>
      </c>
      <c r="G28" s="13"/>
      <c r="H28" s="13"/>
      <c r="I28" s="13"/>
      <c r="J28" s="15">
        <f t="shared" si="8"/>
        <v>40701.37469341996</v>
      </c>
      <c r="K28" s="13">
        <f t="shared" si="9"/>
        <v>13929.812952008206</v>
      </c>
      <c r="L28" s="13">
        <f t="shared" si="10"/>
        <v>67274.99949325602</v>
      </c>
      <c r="M28" s="16">
        <f t="shared" si="2"/>
        <v>81204.81244526422</v>
      </c>
      <c r="N28" s="13">
        <f t="shared" si="3"/>
        <v>945288.6946299323</v>
      </c>
      <c r="O28" s="13"/>
      <c r="P28" s="13"/>
      <c r="Q28" s="13"/>
      <c r="R28" s="13">
        <f t="shared" si="4"/>
        <v>265942.7822468055</v>
      </c>
      <c r="S28" s="13"/>
    </row>
    <row r="29" spans="1:19" ht="15" customHeight="1">
      <c r="A29" s="14">
        <f t="shared" si="5"/>
        <v>62</v>
      </c>
      <c r="B29" s="14">
        <f t="shared" si="0"/>
        <v>2036</v>
      </c>
      <c r="C29" s="14"/>
      <c r="D29" s="14">
        <f t="shared" si="6"/>
        <v>759978.2609715571</v>
      </c>
      <c r="E29" s="13"/>
      <c r="F29" s="13"/>
      <c r="G29" s="13"/>
      <c r="H29" s="13"/>
      <c r="I29" s="13"/>
      <c r="J29" s="15"/>
      <c r="K29" s="13">
        <f t="shared" si="9"/>
        <v>14626.303599608616</v>
      </c>
      <c r="L29" s="13">
        <f t="shared" si="10"/>
        <v>74002.49944258163</v>
      </c>
      <c r="M29" s="16">
        <f t="shared" si="2"/>
        <v>88628.80304219024</v>
      </c>
      <c r="N29" s="13">
        <f t="shared" si="3"/>
        <v>1039817.5640929255</v>
      </c>
      <c r="O29" s="13"/>
      <c r="P29" s="13"/>
      <c r="Q29" s="13"/>
      <c r="R29" s="13">
        <f t="shared" si="4"/>
        <v>292537.06047148607</v>
      </c>
      <c r="S29" s="13"/>
    </row>
    <row r="30" spans="1:19" ht="15" customHeight="1">
      <c r="A30" s="14">
        <f t="shared" si="5"/>
        <v>63</v>
      </c>
      <c r="B30" s="14">
        <f t="shared" si="0"/>
        <v>2037</v>
      </c>
      <c r="C30" s="14"/>
      <c r="D30" s="14">
        <f t="shared" si="6"/>
        <v>858775.4348978596</v>
      </c>
      <c r="E30" s="13"/>
      <c r="F30" s="13"/>
      <c r="G30" s="13"/>
      <c r="H30" s="13"/>
      <c r="I30" s="13"/>
      <c r="J30" s="15"/>
      <c r="K30" s="13">
        <f t="shared" si="9"/>
        <v>15357.618779589047</v>
      </c>
      <c r="L30" s="13">
        <f t="shared" si="10"/>
        <v>81402.74938683979</v>
      </c>
      <c r="M30" s="16">
        <f t="shared" si="2"/>
        <v>96760.36816642883</v>
      </c>
      <c r="N30" s="13">
        <f t="shared" si="3"/>
        <v>1143799.320502218</v>
      </c>
      <c r="O30" s="13"/>
      <c r="P30" s="13"/>
      <c r="Q30" s="13"/>
      <c r="R30" s="13">
        <f t="shared" si="4"/>
        <v>321790.7665186347</v>
      </c>
      <c r="S30" s="13"/>
    </row>
    <row r="31" spans="1:19" ht="15" customHeight="1">
      <c r="A31" s="14">
        <f t="shared" si="5"/>
        <v>64</v>
      </c>
      <c r="B31" s="14">
        <f t="shared" si="0"/>
        <v>2038</v>
      </c>
      <c r="C31" s="14"/>
      <c r="D31" s="14">
        <f t="shared" si="6"/>
        <v>970416.2414345813</v>
      </c>
      <c r="E31" s="13"/>
      <c r="F31" s="13"/>
      <c r="G31" s="13"/>
      <c r="H31" s="13"/>
      <c r="I31" s="13"/>
      <c r="J31" s="15"/>
      <c r="K31" s="13">
        <f t="shared" si="9"/>
        <v>16125.499718568499</v>
      </c>
      <c r="L31" s="13">
        <f t="shared" si="10"/>
        <v>89543.02432552376</v>
      </c>
      <c r="M31" s="16">
        <f t="shared" si="2"/>
        <v>105668.52404409225</v>
      </c>
      <c r="N31" s="13">
        <f t="shared" si="3"/>
        <v>1258179.25255244</v>
      </c>
      <c r="O31" s="13"/>
      <c r="P31" s="13"/>
      <c r="Q31" s="13"/>
      <c r="R31" s="13">
        <f t="shared" si="4"/>
        <v>353969.84317049815</v>
      </c>
      <c r="S31" s="13"/>
    </row>
    <row r="32" spans="1:19" ht="15" customHeight="1">
      <c r="A32" s="14">
        <f t="shared" si="5"/>
        <v>65</v>
      </c>
      <c r="B32" s="14">
        <f t="shared" si="0"/>
        <v>2039</v>
      </c>
      <c r="C32" s="14"/>
      <c r="D32" s="14">
        <f t="shared" si="6"/>
        <v>1096570.352821077</v>
      </c>
      <c r="E32" s="13"/>
      <c r="F32" s="13"/>
      <c r="G32" s="13"/>
      <c r="H32" s="13"/>
      <c r="I32" s="13"/>
      <c r="J32" s="15"/>
      <c r="K32" s="13">
        <f t="shared" si="9"/>
        <v>16931.774704496922</v>
      </c>
      <c r="L32" s="13">
        <f t="shared" si="10"/>
        <v>98497.32675807613</v>
      </c>
      <c r="M32" s="16">
        <f t="shared" si="2"/>
        <v>115429.10146257305</v>
      </c>
      <c r="N32" s="13">
        <f t="shared" si="3"/>
        <v>1383997.1778076838</v>
      </c>
      <c r="O32" s="13"/>
      <c r="P32" s="13"/>
      <c r="Q32" s="13"/>
      <c r="R32" s="13">
        <f t="shared" si="4"/>
        <v>389366.82748754794</v>
      </c>
      <c r="S32" s="13"/>
    </row>
    <row r="33" spans="1:19" s="63" customFormat="1" ht="15" customHeight="1">
      <c r="A33" s="21"/>
      <c r="B33" s="21"/>
      <c r="C33" s="21"/>
      <c r="D33" s="21"/>
      <c r="E33" s="22"/>
      <c r="F33" s="22"/>
      <c r="G33" s="22"/>
      <c r="H33" s="22"/>
      <c r="I33" s="22"/>
      <c r="J33" s="23"/>
      <c r="K33" s="13">
        <f t="shared" si="9"/>
        <v>17778.36343972177</v>
      </c>
      <c r="L33" s="13">
        <f t="shared" si="10"/>
        <v>108347.05943388374</v>
      </c>
      <c r="M33" s="16">
        <f t="shared" si="2"/>
        <v>126125.42287360551</v>
      </c>
      <c r="N33" s="13">
        <f t="shared" si="3"/>
        <v>1522396.8955884522</v>
      </c>
      <c r="O33" s="13"/>
      <c r="P33" s="22"/>
      <c r="Q33" s="22"/>
      <c r="R33" s="13">
        <f t="shared" si="4"/>
        <v>428303.51023630274</v>
      </c>
      <c r="S33" s="22"/>
    </row>
    <row r="34" s="63" customFormat="1" ht="15" customHeight="1"/>
    <row r="35" s="63" customFormat="1" ht="15" customHeight="1"/>
    <row r="36" s="63" customFormat="1" ht="15" customHeight="1"/>
    <row r="39" spans="2:11" ht="15" customHeight="1">
      <c r="B39" s="24"/>
      <c r="C39" s="24"/>
      <c r="K39" s="24"/>
    </row>
    <row r="40" spans="2:3" ht="15" customHeight="1">
      <c r="B40" s="24"/>
      <c r="C40" s="24"/>
    </row>
    <row r="41" spans="2:3" ht="15" customHeight="1">
      <c r="B41" s="24"/>
      <c r="C41" s="24"/>
    </row>
    <row r="42" spans="2:3" ht="15" customHeight="1">
      <c r="B42" s="24"/>
      <c r="C42" s="24"/>
    </row>
    <row r="43" spans="2:3" ht="15" customHeight="1">
      <c r="B43" s="24"/>
      <c r="C43" s="24"/>
    </row>
    <row r="44" spans="2:3" ht="15" customHeight="1">
      <c r="B44" s="24"/>
      <c r="C44" s="24"/>
    </row>
    <row r="45" spans="2:3" ht="15" customHeight="1">
      <c r="B45" s="24"/>
      <c r="C45" s="24"/>
    </row>
    <row r="49" spans="8:11" ht="15" customHeight="1">
      <c r="H49" s="24"/>
      <c r="K49" s="24"/>
    </row>
    <row r="58" spans="1:4" ht="15" customHeight="1">
      <c r="A58" s="18"/>
      <c r="B58" s="25"/>
      <c r="C58" s="18"/>
      <c r="D58" s="18"/>
    </row>
    <row r="59" spans="1:18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3:18" s="18" customFormat="1" ht="15" customHeight="1">
      <c r="M63" s="19"/>
      <c r="P63" s="19"/>
      <c r="R63" s="26"/>
    </row>
    <row r="64" s="18" customFormat="1" ht="15" customHeight="1"/>
    <row r="65" spans="1:18" ht="1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5:18" ht="15" customHeight="1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7:18" ht="15" customHeight="1">
      <c r="Q72" s="18"/>
      <c r="R72" s="18"/>
    </row>
    <row r="73" spans="17:18" ht="15" customHeight="1">
      <c r="Q73" s="18"/>
      <c r="R73" s="18"/>
    </row>
    <row r="74" spans="17:18" ht="15" customHeight="1">
      <c r="Q74" s="18"/>
      <c r="R74" s="18"/>
    </row>
    <row r="75" spans="17:18" ht="15" customHeight="1">
      <c r="Q75" s="18"/>
      <c r="R75" s="18"/>
    </row>
    <row r="76" spans="17:18" ht="15" customHeight="1">
      <c r="Q76" s="18"/>
      <c r="R76" s="18"/>
    </row>
    <row r="77" spans="17:18" ht="15" customHeight="1">
      <c r="Q77" s="18"/>
      <c r="R77" s="18"/>
    </row>
    <row r="78" spans="17:18" ht="15" customHeight="1">
      <c r="Q78" s="18"/>
      <c r="R78" s="18"/>
    </row>
    <row r="79" spans="17:18" ht="15" customHeight="1">
      <c r="Q79" s="18"/>
      <c r="R79" s="18"/>
    </row>
    <row r="80" spans="17:18" ht="15" customHeight="1">
      <c r="Q80" s="18"/>
      <c r="R80" s="18"/>
    </row>
    <row r="81" spans="17:18" ht="15" customHeight="1">
      <c r="Q81" s="18"/>
      <c r="R81" s="18"/>
    </row>
    <row r="82" spans="17:18" ht="15" customHeight="1">
      <c r="Q82" s="18"/>
      <c r="R82" s="18"/>
    </row>
    <row r="83" spans="17:18" ht="15" customHeight="1">
      <c r="Q83" s="18"/>
      <c r="R83" s="18"/>
    </row>
    <row r="84" spans="17:18" ht="15" customHeight="1">
      <c r="Q84" s="18"/>
      <c r="R84" s="18"/>
    </row>
    <row r="85" spans="17:18" ht="15" customHeight="1">
      <c r="Q85" s="18"/>
      <c r="R85" s="18"/>
    </row>
    <row r="86" spans="17:18" ht="15" customHeight="1">
      <c r="Q86" s="18"/>
      <c r="R86" s="18"/>
    </row>
    <row r="87" spans="17:18" ht="15" customHeight="1">
      <c r="Q87" s="18"/>
      <c r="R87" s="18"/>
    </row>
    <row r="88" spans="17:18" ht="15" customHeight="1">
      <c r="Q88" s="18"/>
      <c r="R88" s="18"/>
    </row>
    <row r="89" spans="17:18" ht="15" customHeight="1">
      <c r="Q89" s="18"/>
      <c r="R89" s="18"/>
    </row>
    <row r="90" spans="17:18" ht="15" customHeight="1">
      <c r="Q90" s="18"/>
      <c r="R90" s="18"/>
    </row>
    <row r="91" spans="17:18" ht="15" customHeight="1">
      <c r="Q91" s="18"/>
      <c r="R91" s="18"/>
    </row>
    <row r="92" spans="17:18" ht="15" customHeight="1">
      <c r="Q92" s="18"/>
      <c r="R92" s="18"/>
    </row>
    <row r="93" spans="17:18" ht="15" customHeight="1">
      <c r="Q93" s="18"/>
      <c r="R93" s="18"/>
    </row>
    <row r="94" spans="17:18" ht="15" customHeight="1">
      <c r="Q94" s="18"/>
      <c r="R94" s="18"/>
    </row>
    <row r="95" spans="17:18" ht="15" customHeight="1">
      <c r="Q95" s="18"/>
      <c r="R95" s="18"/>
    </row>
    <row r="96" spans="17:18" ht="15" customHeight="1">
      <c r="Q96" s="18"/>
      <c r="R96" s="18"/>
    </row>
    <row r="97" spans="17:18" ht="15" customHeight="1">
      <c r="Q97" s="18"/>
      <c r="R97" s="18"/>
    </row>
    <row r="98" spans="17:18" ht="15" customHeight="1">
      <c r="Q98" s="18"/>
      <c r="R98" s="18"/>
    </row>
    <row r="99" spans="17:18" ht="15" customHeight="1">
      <c r="Q99" s="18"/>
      <c r="R99" s="18"/>
    </row>
    <row r="100" spans="17:18" ht="15" customHeight="1">
      <c r="Q100" s="18"/>
      <c r="R100" s="18"/>
    </row>
    <row r="101" spans="17:18" ht="15" customHeight="1">
      <c r="Q101" s="18"/>
      <c r="R101" s="18"/>
    </row>
    <row r="102" spans="17:18" ht="15" customHeight="1">
      <c r="Q102" s="18"/>
      <c r="R102" s="18"/>
    </row>
    <row r="103" spans="17:18" ht="15" customHeight="1">
      <c r="Q103" s="18"/>
      <c r="R103" s="18"/>
    </row>
    <row r="104" spans="17:18" ht="15" customHeight="1">
      <c r="Q104" s="18"/>
      <c r="R104" s="18"/>
    </row>
    <row r="105" spans="17:18" ht="15" customHeight="1">
      <c r="Q105" s="18"/>
      <c r="R105" s="18"/>
    </row>
    <row r="106" spans="17:18" ht="15" customHeight="1">
      <c r="Q106" s="18"/>
      <c r="R106" s="18"/>
    </row>
    <row r="107" spans="17:18" ht="15" customHeight="1">
      <c r="Q107" s="18"/>
      <c r="R107" s="18"/>
    </row>
    <row r="108" spans="17:18" ht="15" customHeight="1">
      <c r="Q108" s="18"/>
      <c r="R108" s="18"/>
    </row>
    <row r="109" spans="17:18" ht="15" customHeight="1">
      <c r="Q109" s="18"/>
      <c r="R109" s="18"/>
    </row>
    <row r="110" spans="17:18" ht="15" customHeight="1">
      <c r="Q110" s="18"/>
      <c r="R110" s="18"/>
    </row>
    <row r="111" spans="17:18" ht="15" customHeight="1">
      <c r="Q111" s="18"/>
      <c r="R111" s="18"/>
    </row>
    <row r="112" spans="1:18" ht="15" customHeight="1">
      <c r="A112" s="18"/>
      <c r="B112" s="18"/>
      <c r="C112" s="18"/>
      <c r="D112" s="18"/>
      <c r="Q112" s="18"/>
      <c r="R112" s="18"/>
    </row>
    <row r="113" spans="1:18" ht="1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1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t="1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t="1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t="1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t="1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1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1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1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t="1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t="1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1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t="1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1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t="1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t="1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t="1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1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1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1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t="1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t="1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1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1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1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1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1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1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1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t="1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t="1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1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1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1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1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1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1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1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1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1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t="1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1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1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1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1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1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1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1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1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1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1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ht="1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ht="1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ht="1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t="1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t="1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1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t="1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1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1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1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1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1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1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t="1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ht="1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ht="1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1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ht="1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ht="1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ht="1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ht="1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t="1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1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ht="1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1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t="1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1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1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1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1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t="1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1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1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1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1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1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ht="1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t="1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1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ht="1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t="1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5:18" ht="15" customHeight="1"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2011-01-30T11:25:34Z</dcterms:created>
  <dcterms:modified xsi:type="dcterms:W3CDTF">2012-11-02T04:24:42Z</dcterms:modified>
  <cp:category/>
  <cp:version/>
  <cp:contentType/>
  <cp:contentStatus/>
</cp:coreProperties>
</file>